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265" firstSheet="2" activeTab="3"/>
  </bookViews>
  <sheets>
    <sheet name="Master" sheetId="1" state="hidden" r:id="rId1"/>
    <sheet name="PaguADD2025" sheetId="13" r:id="rId2"/>
    <sheet name="Skema" sheetId="12" r:id="rId3"/>
    <sheet name="SimulasiADD2025" sheetId="20" r:id="rId4"/>
    <sheet name="Matriks Indikator" sheetId="18" r:id="rId5"/>
    <sheet name="Form Input" sheetId="15" r:id="rId6"/>
    <sheet name="Form Rekap" sheetId="16" r:id="rId7"/>
    <sheet name="Form Perhitungan" sheetId="17" r:id="rId8"/>
  </sheets>
  <externalReferences>
    <externalReference r:id="rId9"/>
    <externalReference r:id="rId10"/>
    <externalReference r:id="rId11"/>
  </externalReferences>
  <definedNames>
    <definedName name="_xlnm._FilterDatabase" localSheetId="5" hidden="1">'Form Input'!$B$3:$F$3</definedName>
    <definedName name="_xlnm._FilterDatabase" localSheetId="7" hidden="1">'Form Perhitungan'!$B$5:$F$5</definedName>
    <definedName name="_xlnm._FilterDatabase" localSheetId="6" hidden="1">'Form Rekap'!$B$5:$F$5</definedName>
    <definedName name="_xlnm._FilterDatabase" localSheetId="3" hidden="1">SimulasiADD2025!$A$12:$S$12</definedName>
    <definedName name="a">#REF!</definedName>
    <definedName name="aaa">#REF!</definedName>
    <definedName name="kd_daerah">#REF!</definedName>
    <definedName name="kode">#REF!</definedName>
    <definedName name="nmdaerah">#REF!</definedName>
    <definedName name="penduduk">#REF!</definedName>
    <definedName name="_xlnm.Print_Area" localSheetId="3">SimulasiADD2025!$A$1:$V$144</definedName>
    <definedName name="_xlnm.Print_Titles" localSheetId="3">SimulasiADD2025!$9:$12</definedName>
    <definedName name="Tes">#REF!</definedName>
    <definedName name="Te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<sst xmlns="http://schemas.openxmlformats.org/spreadsheetml/2006/main" count="1255" uniqueCount="548">
  <si>
    <t>No</t>
  </si>
  <si>
    <t>Kecamatan</t>
  </si>
  <si>
    <t>Desa</t>
  </si>
  <si>
    <t>Alokasi Dasar = Alokasi Rata-Rata SILTAP</t>
  </si>
  <si>
    <t>Alokasi Formula  Berdasarkan</t>
  </si>
  <si>
    <t>Total
Bobot</t>
  </si>
  <si>
    <t>Alokasi Formula</t>
  </si>
  <si>
    <t>Pagu ADD per Desa</t>
  </si>
  <si>
    <t>Jumlah Penduduk (JP)</t>
  </si>
  <si>
    <t>Jumlah Penduduk Miskin (JPM)</t>
  </si>
  <si>
    <t>Luas Wilayah  (LW)</t>
  </si>
  <si>
    <t>IKG</t>
  </si>
  <si>
    <t>B=Bobot</t>
  </si>
  <si>
    <t>26%</t>
  </si>
  <si>
    <t>30%</t>
  </si>
  <si>
    <t>15%</t>
  </si>
  <si>
    <t>29%</t>
  </si>
  <si>
    <t>JP</t>
  </si>
  <si>
    <t>R= Rasio JP</t>
  </si>
  <si>
    <t>R * B</t>
  </si>
  <si>
    <t>JPM</t>
  </si>
  <si>
    <t>R= Rasio JPM</t>
  </si>
  <si>
    <t>LW</t>
  </si>
  <si>
    <t>R= Rasio LW</t>
  </si>
  <si>
    <t>IKG         R</t>
  </si>
  <si>
    <t>= Rasio IK</t>
  </si>
  <si>
    <t>BINAMU</t>
  </si>
  <si>
    <t>SAPANANG</t>
  </si>
  <si>
    <t>TURATEA</t>
  </si>
  <si>
    <t>MANGEPONG</t>
  </si>
  <si>
    <t>TANJONGA</t>
  </si>
  <si>
    <t>PA'RASANGANG BERU</t>
  </si>
  <si>
    <t>KAYULOE BARAT</t>
  </si>
  <si>
    <t>PAITANA</t>
  </si>
  <si>
    <t>BONTO MATE'NE</t>
  </si>
  <si>
    <t>BULULOE</t>
  </si>
  <si>
    <t>JOMBE</t>
  </si>
  <si>
    <t>BUNGUNGLOE</t>
  </si>
  <si>
    <t>LANGKURA</t>
  </si>
  <si>
    <t>KAYULOE TIMUR</t>
  </si>
  <si>
    <t>KELARA</t>
  </si>
  <si>
    <t>BONTOLEBANG</t>
  </si>
  <si>
    <t>BONTONOMPO</t>
  </si>
  <si>
    <t>SAMATARING</t>
  </si>
  <si>
    <t>GANTARANG</t>
  </si>
  <si>
    <t>TOMBOLO</t>
  </si>
  <si>
    <t>RUMBIA</t>
  </si>
  <si>
    <t>LOKA</t>
  </si>
  <si>
    <t>PALLANTIKANG</t>
  </si>
  <si>
    <t>BONTOMANAI</t>
  </si>
  <si>
    <t>LEBANGMANAI UTARA</t>
  </si>
  <si>
    <t>BONTOCINI</t>
  </si>
  <si>
    <t>JENETALLASA</t>
  </si>
  <si>
    <t>BONTOTIRO</t>
  </si>
  <si>
    <t>TOMPOBULU</t>
  </si>
  <si>
    <t>UJUNG BULU</t>
  </si>
  <si>
    <t>KASSI</t>
  </si>
  <si>
    <t>LEBANGMANAI</t>
  </si>
  <si>
    <t>TAROWANG</t>
  </si>
  <si>
    <t>ALLU TAROWANG</t>
  </si>
  <si>
    <t>BALANG  BARU</t>
  </si>
  <si>
    <t>BONTORAPPO</t>
  </si>
  <si>
    <t>PAO</t>
  </si>
  <si>
    <t>BONTO UJUNG</t>
  </si>
  <si>
    <t>TINO</t>
  </si>
  <si>
    <t>BALANGLOE TAROWANG</t>
  </si>
  <si>
    <t>BATANG</t>
  </si>
  <si>
    <t>BUNGENG</t>
  </si>
  <si>
    <t>CAMBA-CAMBA</t>
  </si>
  <si>
    <t>KALUKU</t>
  </si>
  <si>
    <t>MACCINI  BAJI</t>
  </si>
  <si>
    <t>ARUNGKEKE</t>
  </si>
  <si>
    <t>PALAJAU</t>
  </si>
  <si>
    <t>KAMPALA</t>
  </si>
  <si>
    <t>KALUMPANGLOE</t>
  </si>
  <si>
    <t>BULO-BULO</t>
  </si>
  <si>
    <t>BORONGLAMU</t>
  </si>
  <si>
    <t>ARUNGKEKE PALLANTIKANG</t>
  </si>
  <si>
    <t>TAMALATEA</t>
  </si>
  <si>
    <t>BONTOSUNGGU</t>
  </si>
  <si>
    <t>BONTOJAI</t>
  </si>
  <si>
    <t>KARELAYU</t>
  </si>
  <si>
    <t>TURATEA TIMUR</t>
  </si>
  <si>
    <t>BORONGTALA</t>
  </si>
  <si>
    <t>BONTORAMBA</t>
  </si>
  <si>
    <t>MAERO</t>
  </si>
  <si>
    <t>BATUJALA</t>
  </si>
  <si>
    <t>KARELOE</t>
  </si>
  <si>
    <t>TANAMMAWANG</t>
  </si>
  <si>
    <t>BANGKALALOE</t>
  </si>
  <si>
    <t>BALUMBUNGANG</t>
  </si>
  <si>
    <t>BULUSUKA</t>
  </si>
  <si>
    <t>DATARA</t>
  </si>
  <si>
    <t>BULUSIBATANG</t>
  </si>
  <si>
    <t>BARAYA</t>
  </si>
  <si>
    <t>LENTU</t>
  </si>
  <si>
    <t>BANGKALA</t>
  </si>
  <si>
    <t>PUNAGAYA</t>
  </si>
  <si>
    <t>GUNUNG  SILANU</t>
  </si>
  <si>
    <t>MALLASORO</t>
  </si>
  <si>
    <t>0.0041468</t>
  </si>
  <si>
    <t>0.022615771</t>
  </si>
  <si>
    <t>0.0067847</t>
  </si>
  <si>
    <t>0.014478501</t>
  </si>
  <si>
    <t>0.0021718</t>
  </si>
  <si>
    <t>TOMBO-TOMBOLO</t>
  </si>
  <si>
    <t>MARAYOKA</t>
  </si>
  <si>
    <t>KAPITA</t>
  </si>
  <si>
    <t>1,018</t>
  </si>
  <si>
    <t>KALIMPORO</t>
  </si>
  <si>
    <t>BANGKALA BARAT</t>
  </si>
  <si>
    <t>BARANA</t>
  </si>
  <si>
    <t>PATTIRO</t>
  </si>
  <si>
    <t>GARASSIKANG</t>
  </si>
  <si>
    <t>PAPPALUANG</t>
  </si>
  <si>
    <t>BEROANGING</t>
  </si>
  <si>
    <t>1,107</t>
  </si>
  <si>
    <t>BANRIMANURUNG</t>
  </si>
  <si>
    <t>TUJU</t>
  </si>
  <si>
    <t>Total</t>
  </si>
  <si>
    <t>38,417,000,000</t>
  </si>
  <si>
    <t>316,002</t>
  </si>
  <si>
    <t>41,785</t>
  </si>
  <si>
    <t>29,683,000,000</t>
  </si>
  <si>
    <t>68,100,000,000</t>
  </si>
  <si>
    <t>Kabupaten</t>
  </si>
  <si>
    <t>Kab. Jeneponto</t>
  </si>
  <si>
    <t>Jumlah Desa</t>
  </si>
  <si>
    <t>Uraian</t>
  </si>
  <si>
    <t>TKDD 2025</t>
  </si>
  <si>
    <t>Pemerintah daerah kabupaten/kota yang memiliki desa menganggarkan ADD, dengan ketentuan:</t>
  </si>
  <si>
    <t>DBH</t>
  </si>
  <si>
    <r>
      <rPr>
        <sz val="8"/>
        <color theme="1"/>
        <rFont val="Cambria"/>
        <charset val="134"/>
      </rPr>
      <t xml:space="preserve">1) paling sedikit 10% (sepuluh persen) dari </t>
    </r>
    <r>
      <rPr>
        <b/>
        <sz val="8"/>
        <color theme="1"/>
        <rFont val="Cambria"/>
        <charset val="134"/>
      </rPr>
      <t>DAU dan DBH</t>
    </r>
    <r>
      <rPr>
        <sz val="8"/>
        <color theme="1"/>
        <rFont val="Cambria"/>
        <charset val="134"/>
      </rPr>
      <t xml:space="preserve"> yang dianggarkan </t>
    </r>
  </si>
  <si>
    <t>DAU</t>
  </si>
  <si>
    <r>
      <rPr>
        <sz val="8"/>
        <color theme="1"/>
        <rFont val="Cambria"/>
        <charset val="134"/>
      </rPr>
      <t xml:space="preserve">kabupaten/kota dalam </t>
    </r>
    <r>
      <rPr>
        <b/>
        <sz val="8"/>
        <color theme="1"/>
        <rFont val="Cambria"/>
        <charset val="134"/>
      </rPr>
      <t>APBD atau perubahan APBD TA berjalan</t>
    </r>
    <r>
      <rPr>
        <sz val="8"/>
        <color theme="1"/>
        <rFont val="Cambria"/>
        <charset val="134"/>
      </rPr>
      <t xml:space="preserve"> yang</t>
    </r>
  </si>
  <si>
    <t>diterima oleh kabupaten/kota sebagaimana diamanatkan dalam Pasal 72</t>
  </si>
  <si>
    <t>Pengurang</t>
  </si>
  <si>
    <t xml:space="preserve">ayat (4) Undang-Undang Nomor 6 Tahun 2014 tentang Desa;  </t>
  </si>
  <si>
    <t>DBH CHT</t>
  </si>
  <si>
    <t>2) DAU terdiri atas bagian DAU yang tidak ditentukan penggunaannya dan</t>
  </si>
  <si>
    <t>DBH Kehutanan (DR)</t>
  </si>
  <si>
    <t xml:space="preserve">bagian DAU yang ditentukan penggunaannya;  </t>
  </si>
  <si>
    <t>DBH MIGAS</t>
  </si>
  <si>
    <r>
      <rPr>
        <sz val="8"/>
        <color theme="1"/>
        <rFont val="Cambria"/>
        <charset val="134"/>
      </rPr>
      <t xml:space="preserve">3) DBH merupakan seluruh jenis DBH </t>
    </r>
    <r>
      <rPr>
        <b/>
        <sz val="8"/>
        <color theme="1"/>
        <rFont val="Cambria"/>
        <charset val="134"/>
      </rPr>
      <t>selain DBH-CHT, DBH-SDA</t>
    </r>
  </si>
  <si>
    <t>DBH Sawit</t>
  </si>
  <si>
    <t>kehutanan dana reboisasi, DBH-SDA perkebunan sawit, dan tambahan</t>
  </si>
  <si>
    <r>
      <rPr>
        <b/>
        <sz val="8"/>
        <color theme="1"/>
        <rFont val="Cambria"/>
        <charset val="134"/>
      </rPr>
      <t xml:space="preserve">DBH minyak dan gas bumi dalam rangka otonomi khusus </t>
    </r>
    <r>
      <rPr>
        <sz val="8"/>
        <color theme="1"/>
        <rFont val="Cambria"/>
        <charset val="134"/>
      </rPr>
      <t>sebagaimana</t>
    </r>
  </si>
  <si>
    <t>1-2 =</t>
  </si>
  <si>
    <t>diatur dalam ketentuan peraturan perundang-undangan;</t>
  </si>
  <si>
    <t>Minimum ADD 10%</t>
  </si>
  <si>
    <t>Rata-rata Per Desa</t>
  </si>
  <si>
    <t>Usulan Skema ADD Jeneponto 2025</t>
  </si>
  <si>
    <t>Pagu ADD:</t>
  </si>
  <si>
    <t>Skema ADD</t>
  </si>
  <si>
    <t>Pengalokasian</t>
  </si>
  <si>
    <t>Alokasi ADD 2024</t>
  </si>
  <si>
    <t>%</t>
  </si>
  <si>
    <t>Alokasi ADD 2025</t>
  </si>
  <si>
    <t>Alokasi Dasar</t>
  </si>
  <si>
    <r>
      <rPr>
        <sz val="11"/>
        <color rgb="FF000000"/>
        <rFont val="Cambria"/>
        <charset val="134"/>
        <scheme val="major"/>
      </rPr>
      <t xml:space="preserve">Alokasi Dasar dihitung berdasarkan </t>
    </r>
    <r>
      <rPr>
        <b/>
        <sz val="11"/>
        <color rgb="FF000000"/>
        <rFont val="Cambria"/>
        <charset val="134"/>
        <scheme val="major"/>
      </rPr>
      <t>jumlah penghasilan tetap</t>
    </r>
    <r>
      <rPr>
        <sz val="11"/>
        <color rgb="FF000000"/>
        <rFont val="Cambria"/>
        <charset val="134"/>
        <scheme val="major"/>
      </rPr>
      <t xml:space="preserve"> Kepala Desa dan Perangkat Desa pada setiap Desa.</t>
    </r>
  </si>
  <si>
    <t>Alokasi Dasar (AD) Per Desa</t>
  </si>
  <si>
    <t>Alokasi Formula dihitung berdasarkan variabel berikut:</t>
  </si>
  <si>
    <t>- Jumlah Penduduk</t>
  </si>
  <si>
    <t>- Angka Kemiskinan</t>
  </si>
  <si>
    <t>- Luas Wilayah</t>
  </si>
  <si>
    <t>- Indeks Kesulitan Geografis</t>
  </si>
  <si>
    <t>Alokasi Kinerja</t>
  </si>
  <si>
    <t>Alokasi Kinerja dihitung berdasarkan hasil penilaian kinerja Desa</t>
  </si>
  <si>
    <t>a. Indikator Kinerja Lingkungan (40%)</t>
  </si>
  <si>
    <t>b. Indikator Kinerja Pembangunan Desa (30%)</t>
  </si>
  <si>
    <t>c. Indikator Kinerja Tata Kelola (30%)</t>
  </si>
  <si>
    <t>NO.</t>
  </si>
  <si>
    <t>DESA/ KECAMATAN</t>
  </si>
  <si>
    <t>ADDM               (Rp.)</t>
  </si>
  <si>
    <t>ADDP</t>
  </si>
  <si>
    <t>ADDK</t>
  </si>
  <si>
    <t>ADDx                  (Rp.)</t>
  </si>
  <si>
    <t>KET.</t>
  </si>
  <si>
    <t>JUMLAH PENDUDUK MISKIN</t>
  </si>
  <si>
    <t>INDEKS KESULITAN GEOGRAFIS</t>
  </si>
  <si>
    <t>JUMLAH PENDUDUK</t>
  </si>
  <si>
    <t>LUAS WILAYAH</t>
  </si>
  <si>
    <t>BDx</t>
  </si>
  <si>
    <t>ADDPx             (Rp.)</t>
  </si>
  <si>
    <t>Skor Kinerja</t>
  </si>
  <si>
    <t>Rangk. Kinerja</t>
  </si>
  <si>
    <t>PENAMBAHAN ADDKx+      (Rp.)</t>
  </si>
  <si>
    <t>Jumlah</t>
  </si>
  <si>
    <t>VJPM</t>
  </si>
  <si>
    <t>Indeks</t>
  </si>
  <si>
    <t>VIKG</t>
  </si>
  <si>
    <t>Jumlah Penduduk</t>
  </si>
  <si>
    <t>VJP</t>
  </si>
  <si>
    <t>(Ha)</t>
  </si>
  <si>
    <t>VLW</t>
  </si>
  <si>
    <t>Bialo</t>
  </si>
  <si>
    <t>Bontomacinna</t>
  </si>
  <si>
    <t>Gattareng</t>
  </si>
  <si>
    <t>Dampang</t>
  </si>
  <si>
    <t>Bontosunggu</t>
  </si>
  <si>
    <t>Palambarae</t>
  </si>
  <si>
    <t>Bontonyeleng</t>
  </si>
  <si>
    <t>Benteng Malewang</t>
  </si>
  <si>
    <t>Padang</t>
  </si>
  <si>
    <t>Bontoraja</t>
  </si>
  <si>
    <t>Paenre Lompoe</t>
  </si>
  <si>
    <t>Benteng Gattareng</t>
  </si>
  <si>
    <t>Bukit Harapan</t>
  </si>
  <si>
    <t>Polewali</t>
  </si>
  <si>
    <t>Bontomasila</t>
  </si>
  <si>
    <t>Barombong</t>
  </si>
  <si>
    <t>Bukit Tinggi</t>
  </si>
  <si>
    <t>Taccorong</t>
  </si>
  <si>
    <t>Bira</t>
  </si>
  <si>
    <t>Ara</t>
  </si>
  <si>
    <t>Darubiah</t>
  </si>
  <si>
    <t>Lembanna</t>
  </si>
  <si>
    <t>Dwitiro</t>
  </si>
  <si>
    <t>Tritiro</t>
  </si>
  <si>
    <t>Batang</t>
  </si>
  <si>
    <t>Bontotangnga</t>
  </si>
  <si>
    <t>Caramming</t>
  </si>
  <si>
    <t>Tamalanrea</t>
  </si>
  <si>
    <t>Bontobarua</t>
  </si>
  <si>
    <t>Pakubalaho</t>
  </si>
  <si>
    <t>Bontomarannu</t>
  </si>
  <si>
    <t>Bontobulaeng</t>
  </si>
  <si>
    <t>Buhung Bundang</t>
  </si>
  <si>
    <t>Lamanda</t>
  </si>
  <si>
    <t>Karassing</t>
  </si>
  <si>
    <t>Singa</t>
  </si>
  <si>
    <t>Gunturu</t>
  </si>
  <si>
    <t>Borong</t>
  </si>
  <si>
    <t>Tugondeng</t>
  </si>
  <si>
    <t>Pataro</t>
  </si>
  <si>
    <t>Tambangan</t>
  </si>
  <si>
    <t>Possi Tanah</t>
  </si>
  <si>
    <t>Tanah Towa</t>
  </si>
  <si>
    <t>Bontobiraeng</t>
  </si>
  <si>
    <t>Lembang</t>
  </si>
  <si>
    <t>Batunilamung</t>
  </si>
  <si>
    <t>Mattoanging</t>
  </si>
  <si>
    <t>Malleleng</t>
  </si>
  <si>
    <t>Bonto Baji</t>
  </si>
  <si>
    <t>Bontorannu</t>
  </si>
  <si>
    <t>Pattiroang</t>
  </si>
  <si>
    <t>Sapanang</t>
  </si>
  <si>
    <t>Sangkala</t>
  </si>
  <si>
    <t>Lembang Lohe</t>
  </si>
  <si>
    <t>Lolisang</t>
  </si>
  <si>
    <t>Pantama</t>
  </si>
  <si>
    <t>Bulo Bulo</t>
  </si>
  <si>
    <t>Bontominasa</t>
  </si>
  <si>
    <t>Balangtaroang</t>
  </si>
  <si>
    <t>Barugae</t>
  </si>
  <si>
    <t>Salassae</t>
  </si>
  <si>
    <t>Kambuno</t>
  </si>
  <si>
    <t>Jojjolo</t>
  </si>
  <si>
    <t>Sapobonto</t>
  </si>
  <si>
    <t>Tibona</t>
  </si>
  <si>
    <t>Balangpesoang</t>
  </si>
  <si>
    <t>Batulohe</t>
  </si>
  <si>
    <t>Bontomangiring</t>
  </si>
  <si>
    <t>Baruga Riattang</t>
  </si>
  <si>
    <t>Mattirowalie</t>
  </si>
  <si>
    <t>Kindang</t>
  </si>
  <si>
    <t>Arinhua</t>
  </si>
  <si>
    <t>Tamaona</t>
  </si>
  <si>
    <t>Benteng Palioi</t>
  </si>
  <si>
    <t>Balibo</t>
  </si>
  <si>
    <t>Garuntungan</t>
  </si>
  <si>
    <t>Orogading</t>
  </si>
  <si>
    <t>Sipaenre</t>
  </si>
  <si>
    <t>Kahayya</t>
  </si>
  <si>
    <t>Somba Palioli</t>
  </si>
  <si>
    <t>Sopa</t>
  </si>
  <si>
    <t>Garanta</t>
  </si>
  <si>
    <t>Balleanging</t>
  </si>
  <si>
    <t>Balong</t>
  </si>
  <si>
    <t>Seppang</t>
  </si>
  <si>
    <t>Manyampa</t>
  </si>
  <si>
    <t>Tammatto</t>
  </si>
  <si>
    <t>Padangloang</t>
  </si>
  <si>
    <t>Manjalling</t>
  </si>
  <si>
    <t>Lonrong</t>
  </si>
  <si>
    <t>Salemba</t>
  </si>
  <si>
    <t>Bijawang</t>
  </si>
  <si>
    <t>Paccaramengang</t>
  </si>
  <si>
    <t>Bontomanai</t>
  </si>
  <si>
    <t>Bontobangun</t>
  </si>
  <si>
    <t>Karama</t>
  </si>
  <si>
    <t>Bontolohe</t>
  </si>
  <si>
    <t>Bajiminasa</t>
  </si>
  <si>
    <t>Bonto Matene</t>
  </si>
  <si>
    <t>Tanah Harapan</t>
  </si>
  <si>
    <t>Batukaropa</t>
  </si>
  <si>
    <t>Bontoharu</t>
  </si>
  <si>
    <t>Swatani</t>
  </si>
  <si>
    <t>Bulolohe</t>
  </si>
  <si>
    <t>Anrang</t>
  </si>
  <si>
    <t>Pangalloang</t>
  </si>
  <si>
    <t>Topanda</t>
  </si>
  <si>
    <t>JUMLAH</t>
  </si>
  <si>
    <t>MIN</t>
  </si>
  <si>
    <t>MAX</t>
  </si>
  <si>
    <t>AVE</t>
  </si>
  <si>
    <t>Kriteria</t>
  </si>
  <si>
    <t>Bobot Kriteria</t>
  </si>
  <si>
    <t>Indikator</t>
  </si>
  <si>
    <t>Bobot Indikator</t>
  </si>
  <si>
    <t>Bobot Indikator (100%)</t>
  </si>
  <si>
    <t xml:space="preserve">Norma Penilaian </t>
  </si>
  <si>
    <t>Skor</t>
  </si>
  <si>
    <t>Definisi</t>
  </si>
  <si>
    <t>Sumber Data</t>
  </si>
  <si>
    <t>Tahun Data</t>
  </si>
  <si>
    <t>Tata Kelola Keuangan Desa</t>
  </si>
  <si>
    <t>2.1) Register Perdes Tentang LPJ Tahun 2023</t>
  </si>
  <si>
    <t>Paling Cepat (Tanggal/Bulan)</t>
  </si>
  <si>
    <t>Dihitung berdasarkan kecepatan mengirimkan laporan/dokumen dengan skor tertentu</t>
  </si>
  <si>
    <t>Dokumen LPJ Desa yang disampaikan kepada DMPD</t>
  </si>
  <si>
    <t>Perdes LPJDesa 2023</t>
  </si>
  <si>
    <t>2.2) Register Perdes Tentang APB Desa Tahun 2024</t>
  </si>
  <si>
    <t>Dokumen APBDesa yang disampaikan kepada DMPD</t>
  </si>
  <si>
    <t>Perdes APBDesa 2024</t>
  </si>
  <si>
    <t>2.3) SiLPA APBDesa 2023 (Minimum)</t>
  </si>
  <si>
    <t>Rasio SiLPA (Paling Sedikit)</t>
  </si>
  <si>
    <t>Dihitung berdasarkan rasio SiLPA paling sedikit dalam dokumen LRA APBDesa 2023</t>
  </si>
  <si>
    <t>Dokumen LRA Desa yang disampaikan kepada DMPD</t>
  </si>
  <si>
    <t>Perdes LRA Desa 2023</t>
  </si>
  <si>
    <t>Pelestarian dan Perlindungan Lingkungan Hidup Desa</t>
  </si>
  <si>
    <t>1.1) Kebijakan dan/atau regulasi desa terkait dengan pelestarian dan perlindungan hidup desa</t>
  </si>
  <si>
    <t>Desa yang menerbitkan &gt;1 Peraturan Desa</t>
  </si>
  <si>
    <t>Ketersediaan regulasi yang diterbitkan Pemerintah Desa (sampai dengan tahun 2024) berupa Perdes, Perkades, dan/atau SK/Kepdes mengenai perlindungan, pelestarian dan pengelolaan lingkungan dengan lingkup: Mangrove, Sampah, Limbah Rumah Tangga, Penghijauan. Mitigasi Bencana, DAS, perlindungan sumber daya laut dan pesisir.</t>
  </si>
  <si>
    <t>Hasil assessment Desa oleh DPMD dan dokumentasi dari Bagian Hukum Setda. PMD bersurat ke Desa untuk menyampaikan regulasinya.</t>
  </si>
  <si>
    <t>s.d Tahun 2024</t>
  </si>
  <si>
    <t xml:space="preserve">Desa yang menerbitkan 1 Peraturan Desa </t>
  </si>
  <si>
    <t>Desa yang hanya memiliki Perkades</t>
  </si>
  <si>
    <t>Sub Bidang Pekerjaan Umum dan Penataan Ruang</t>
  </si>
  <si>
    <t>08 Embung</t>
  </si>
  <si>
    <t>Desa yang hanya memiliki SK/SE Kepdes</t>
  </si>
  <si>
    <t>Sub Bidang Kawasan Pemukiman</t>
  </si>
  <si>
    <t>Pengelolaan Sampah, Limbah dan Mata Air</t>
  </si>
  <si>
    <t>Tidak ada kebijakan</t>
  </si>
  <si>
    <t>Sub Bidang Kehutanan dan Lingkungan Hidup</t>
  </si>
  <si>
    <t>1.2) Proporsi anggaran desa (APBDesa) pelestarian dan perlindungan hidup terhadap total Belanja Desa</t>
  </si>
  <si>
    <t>≥ 15%</t>
  </si>
  <si>
    <t>Menghitung proporsi anggaran Desa yang dialokasikan dalam APBDes Perubahan untuk Tahun 2024 kegiatan yang terkait dengan pengelolaan perlindungan lingkungan terhadap total APBDes setiap desa. Yang dihitung berdasarkan hasil tagging APBDesa dalam bidang Pembangunan Desa; subbidang PUPR (embung); subbidang kawasan pemukiman (kecuali GAKIN); subbidang LHK, subbidang ESDM, dan subbidang Penanggulangan Bencana dan subbidang keadaan darurat.</t>
  </si>
  <si>
    <t>Data Tersedia di DPMD (melalui tagging dalam Siskeudes)</t>
  </si>
  <si>
    <t>APBDesa Perubahan 2024</t>
  </si>
  <si>
    <t>Sub Bidang Energi dan Sumberdaya Mineral</t>
  </si>
  <si>
    <t>≥ 10 - &lt;15%</t>
  </si>
  <si>
    <t>BIDANG PENANGGULANGAN BENCANA, DARURAT DAN MENDESAK DESA</t>
  </si>
  <si>
    <t>≥ 5 - &lt;10%</t>
  </si>
  <si>
    <t>Sub Bidang Penanggulangan Bencana</t>
  </si>
  <si>
    <t>≥ 0,1 - &lt;5%</t>
  </si>
  <si>
    <t>0% (Tidak Mengalokasikan)</t>
  </si>
  <si>
    <t>Sub Bidang Keadaan Darurat</t>
  </si>
  <si>
    <t>1.3) Nilai Capaian Akhir Indeks Kualitas Lingkungan (IKL) Desa</t>
  </si>
  <si>
    <t>≥ 0,9 - 1,0</t>
  </si>
  <si>
    <r>
      <rPr>
        <sz val="10"/>
        <color theme="1"/>
        <rFont val="Cambria"/>
        <charset val="134"/>
        <scheme val="major"/>
      </rPr>
      <t xml:space="preserve">Menghitung nilai </t>
    </r>
    <r>
      <rPr>
        <b/>
        <sz val="10"/>
        <color indexed="8"/>
        <rFont val="Cambria"/>
        <charset val="134"/>
        <scheme val="major"/>
      </rPr>
      <t>capaian</t>
    </r>
    <r>
      <rPr>
        <sz val="10"/>
        <color indexed="8"/>
        <rFont val="Cambria"/>
        <charset val="134"/>
        <scheme val="major"/>
      </rPr>
      <t xml:space="preserve"> Indeks ketahanan lingkungan yang diperoleh desa dalam penilaian IDM 2024</t>
    </r>
  </si>
  <si>
    <t>Data IDM oleh DPMD</t>
  </si>
  <si>
    <t>IDM Kemendesa 2024</t>
  </si>
  <si>
    <t>≥ 0,8 - 0,9</t>
  </si>
  <si>
    <t>≥ 0,7 - 0,8</t>
  </si>
  <si>
    <t>≥ 0,6 - 0,7</t>
  </si>
  <si>
    <t>&lt;= 0,6</t>
  </si>
  <si>
    <t>1.4) Keberadaan bank sampah aktif dan keterlibatan pengurus perempuan</t>
  </si>
  <si>
    <t>Ada Bank sampah yang aktif, memiliki pengurus perempuan lebih dari 50%;</t>
  </si>
  <si>
    <t>- Keberadaan bank sampah yang aktif di desa; yang dibuktikan dengan.
1. Adanya (SK Bank Sampah) pengurus;
2. Adanya laporan keuangan bank Sampah, dan
3. Adanya proses pemilahan sampah.
- Keterlibatan Perempuan dalam struktur SK Pengurus Bank Sampah</t>
  </si>
  <si>
    <t>Hasil assessment Desa oleh DPMD (menggunakan gdrive)</t>
  </si>
  <si>
    <t>Ada Bank sampah yang aktif, memiliki pengurus perempuan lebih dari 1% dan kurang dari 50%;</t>
  </si>
  <si>
    <t>Ada Bank sampah yang aktif, tetapi tidak memiliki pengurus perempuan;</t>
  </si>
  <si>
    <t>Ada bank sampah tetapi tidak aktif</t>
  </si>
  <si>
    <t>Tidak ada bank sampah</t>
  </si>
  <si>
    <t>1. Pelestarian dan Perlindungan Lingkungan Hidup Desa</t>
  </si>
  <si>
    <t>2. Tata Kelola Keuangan Desa</t>
  </si>
  <si>
    <t>2.2) Register Perdes Tentang APBDesa Tahun 2024</t>
  </si>
  <si>
    <t>2.3) Rasio SiLPA 2023 (minimum)</t>
  </si>
  <si>
    <t>NO</t>
  </si>
  <si>
    <t>KODE KEC</t>
  </si>
  <si>
    <t>NAMA KECAMATAN</t>
  </si>
  <si>
    <t>KODE DESA</t>
  </si>
  <si>
    <t>NAMA DESA</t>
  </si>
  <si>
    <t>Skor Kebijakan Desa terkait Pelestarian, Pengelolaan dan Perlindungan LH</t>
  </si>
  <si>
    <t>Belanja Desa 2024</t>
  </si>
  <si>
    <t>Tagging Belanja Ekologi Desa 2024</t>
  </si>
  <si>
    <t>Proporsi Belanja Ekologi Desa 2024</t>
  </si>
  <si>
    <t>Skor Proporsi Belanja Ekologi Desa</t>
  </si>
  <si>
    <t>Nilai/Skor IKL 2024</t>
  </si>
  <si>
    <t>Skor Capaian IKL Desa 2024</t>
  </si>
  <si>
    <t>Skor Bank Sampah dan Pengurus Perempuan</t>
  </si>
  <si>
    <t>Tanggal Register LPJ Desa 2023</t>
  </si>
  <si>
    <t>Indeks Ketepatan Waktu LPJ Desa 2023</t>
  </si>
  <si>
    <t>Skor Ketepatan Waktu LPJ Desa</t>
  </si>
  <si>
    <t>Tanggal Register APBDesa 2024</t>
  </si>
  <si>
    <t>Indeks Ketepatan Waktu APBDesa 2024</t>
  </si>
  <si>
    <t>Skor Ketepatan Waktu APBDesa</t>
  </si>
  <si>
    <t>Belanja Desa 2023</t>
  </si>
  <si>
    <t>SiLPA 2023</t>
  </si>
  <si>
    <t>Rasio SiLPA terhadap APBDesa 2023</t>
  </si>
  <si>
    <t>Indeks Rasio SiLPA thd Belanja Desa 2023</t>
  </si>
  <si>
    <t>Skor Rasio SiLPA</t>
  </si>
  <si>
    <t>BIALO</t>
  </si>
  <si>
    <t>BONTOMACINNA</t>
  </si>
  <si>
    <t>GATTARENG</t>
  </si>
  <si>
    <t>DAMPANG</t>
  </si>
  <si>
    <t>PALAMBARAE</t>
  </si>
  <si>
    <t>BONTONYELENG</t>
  </si>
  <si>
    <t>BENTENG MALEWANG</t>
  </si>
  <si>
    <t>PADANG</t>
  </si>
  <si>
    <t>BONTORAJA</t>
  </si>
  <si>
    <t>PAENRE LOMPOE</t>
  </si>
  <si>
    <t>BENTENG GATTARENG</t>
  </si>
  <si>
    <t>BUKIT HARAPAN</t>
  </si>
  <si>
    <t>POLEWALI</t>
  </si>
  <si>
    <t>BONTOMASILA</t>
  </si>
  <si>
    <t>BAROMBONG</t>
  </si>
  <si>
    <t>BUKIT TINGGI</t>
  </si>
  <si>
    <t>TACCORONG</t>
  </si>
  <si>
    <t>BONTO BAHARI</t>
  </si>
  <si>
    <t>BIRA</t>
  </si>
  <si>
    <t>ARA</t>
  </si>
  <si>
    <t>DARUBIAH</t>
  </si>
  <si>
    <t>LEMBANNA</t>
  </si>
  <si>
    <t>BONTO TIRO</t>
  </si>
  <si>
    <t>DWITIRO</t>
  </si>
  <si>
    <t>TRITIRO</t>
  </si>
  <si>
    <t>BONTOTANGNGA</t>
  </si>
  <si>
    <t>CARAMMING</t>
  </si>
  <si>
    <t>TAMALANREA</t>
  </si>
  <si>
    <t>BONTOBARUA</t>
  </si>
  <si>
    <t>PAKUBALAHO</t>
  </si>
  <si>
    <t>BONTOMARANNU</t>
  </si>
  <si>
    <t>BONTOBULAENG</t>
  </si>
  <si>
    <t>BUHUNG BUNDANG</t>
  </si>
  <si>
    <t>LAMANDA</t>
  </si>
  <si>
    <t>HERLANG</t>
  </si>
  <si>
    <t>KARASSING</t>
  </si>
  <si>
    <t>SINGA</t>
  </si>
  <si>
    <t>GUNTURU</t>
  </si>
  <si>
    <t>BORONG</t>
  </si>
  <si>
    <t>TUGONDENG</t>
  </si>
  <si>
    <t>PATARO</t>
  </si>
  <si>
    <t>KAJANG</t>
  </si>
  <si>
    <t>TAMBANGAN</t>
  </si>
  <si>
    <t>POSSI TANAH</t>
  </si>
  <si>
    <t>TANAH TOWA</t>
  </si>
  <si>
    <t>BONTOBIRAENG</t>
  </si>
  <si>
    <t>LEMBANG</t>
  </si>
  <si>
    <t>BATUNILAMUNG</t>
  </si>
  <si>
    <t>MATTOANGING</t>
  </si>
  <si>
    <t>MALLELENG</t>
  </si>
  <si>
    <t>BONTO BAJI</t>
  </si>
  <si>
    <t>BONTORANNU</t>
  </si>
  <si>
    <t>PATTIROANG</t>
  </si>
  <si>
    <t>SANGKALA</t>
  </si>
  <si>
    <t>LEMBANG LOHE</t>
  </si>
  <si>
    <t>LOLISANG</t>
  </si>
  <si>
    <t>PANTAMA</t>
  </si>
  <si>
    <t>BULUKUMPA</t>
  </si>
  <si>
    <t>BULO BULO</t>
  </si>
  <si>
    <t>BONTOMINASA</t>
  </si>
  <si>
    <t>BALANGTAROANG</t>
  </si>
  <si>
    <t>BARUGAE</t>
  </si>
  <si>
    <t>SALASSAE</t>
  </si>
  <si>
    <t>KAMBUNO</t>
  </si>
  <si>
    <t>JOJJOLO</t>
  </si>
  <si>
    <t>SAPOBONTO</t>
  </si>
  <si>
    <t>TIBONA</t>
  </si>
  <si>
    <t>BALANGPESOANG</t>
  </si>
  <si>
    <t>BATULOHE</t>
  </si>
  <si>
    <t>BONTOMANGIRING</t>
  </si>
  <si>
    <t>BARUGA RIATTANG</t>
  </si>
  <si>
    <t>KINDANG</t>
  </si>
  <si>
    <t>MATTIROWALIE</t>
  </si>
  <si>
    <t>ARINHUA</t>
  </si>
  <si>
    <t>TAMAONA</t>
  </si>
  <si>
    <t>BENTENG PALIOI</t>
  </si>
  <si>
    <t>BALIBO</t>
  </si>
  <si>
    <t>GARUNTUNGAN</t>
  </si>
  <si>
    <t>OROGADING</t>
  </si>
  <si>
    <t>SIPAENRE</t>
  </si>
  <si>
    <t>KAHAYYA</t>
  </si>
  <si>
    <t>SOMBA PALIOLI</t>
  </si>
  <si>
    <t>SOPA</t>
  </si>
  <si>
    <t>UJUNGLOE</t>
  </si>
  <si>
    <t>GARANTA</t>
  </si>
  <si>
    <t>BALLEANGING</t>
  </si>
  <si>
    <t>BALONG</t>
  </si>
  <si>
    <t>SEPPANG</t>
  </si>
  <si>
    <t>MANYAMPA</t>
  </si>
  <si>
    <t>TAMMATTO</t>
  </si>
  <si>
    <t>PADANGLOANG</t>
  </si>
  <si>
    <t>MANJALLING</t>
  </si>
  <si>
    <t>LONRONG</t>
  </si>
  <si>
    <t>SALEMBA</t>
  </si>
  <si>
    <t>BIJAWANG</t>
  </si>
  <si>
    <t>PACCARAMENGANG</t>
  </si>
  <si>
    <t>RILAUALE</t>
  </si>
  <si>
    <t>BONTOBANGUN</t>
  </si>
  <si>
    <t>KARAMA</t>
  </si>
  <si>
    <t>BONTOLOHE</t>
  </si>
  <si>
    <t>BAJIMINASA</t>
  </si>
  <si>
    <t>BONTO MATENE</t>
  </si>
  <si>
    <t>TANAH HARAPAN</t>
  </si>
  <si>
    <t>BATUKAROPA</t>
  </si>
  <si>
    <t>BONTOHARU</t>
  </si>
  <si>
    <t>SWATANI</t>
  </si>
  <si>
    <t>BULOLOHE</t>
  </si>
  <si>
    <t>ANRANG</t>
  </si>
  <si>
    <t>PANGALLOANG</t>
  </si>
  <si>
    <t>TOPANDA</t>
  </si>
  <si>
    <t>MINIMUN SKOR</t>
  </si>
  <si>
    <t>MAKSIMUM SKOR</t>
  </si>
  <si>
    <t>K1</t>
  </si>
  <si>
    <t>K2</t>
  </si>
  <si>
    <t>Ind1</t>
  </si>
  <si>
    <t>Ind2</t>
  </si>
  <si>
    <t>Ind3</t>
  </si>
  <si>
    <t>Ind4</t>
  </si>
  <si>
    <t>Ind5</t>
  </si>
  <si>
    <t>Ind6</t>
  </si>
  <si>
    <t>Ind7</t>
  </si>
  <si>
    <t>1.1) Kebijakan dan/atau regulasi desa terkait dengan pelestarian dan perlindungan hidup</t>
  </si>
  <si>
    <t>2.3) Rasio SiLPA 2023 (Minimum)</t>
  </si>
  <si>
    <t>BOBOT KRITERIA</t>
  </si>
  <si>
    <t>BOBOT INDIKATOR</t>
  </si>
  <si>
    <t>v1</t>
  </si>
  <si>
    <t>v2</t>
  </si>
  <si>
    <t>v3</t>
  </si>
  <si>
    <t>v4</t>
  </si>
  <si>
    <t>v6</t>
  </si>
  <si>
    <t>v7</t>
  </si>
  <si>
    <t>v8</t>
  </si>
  <si>
    <t>Indeks K1</t>
  </si>
  <si>
    <t>Rank K1</t>
  </si>
  <si>
    <t>Indeks Kinerja K1 (Adj)</t>
  </si>
  <si>
    <t>Alokasi Kinerja K1</t>
  </si>
  <si>
    <t>Alokasi Disinsentif</t>
  </si>
  <si>
    <t>Indeks K2</t>
  </si>
  <si>
    <t>Rank K2</t>
  </si>
  <si>
    <t>Indeks Kinerja K2 (Adj)</t>
  </si>
  <si>
    <t>Alokasi Kinerja K2</t>
  </si>
  <si>
    <t>Alokasi Kinerja K1 + K2</t>
  </si>
  <si>
    <t>Indeks Kinerja Desa</t>
  </si>
  <si>
    <t>Rank K1+K2</t>
  </si>
  <si>
    <t>Indeks Kinerja Desa (Adj)</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</si>
</sst>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176" formatCode="_(* #,##0.00_);_(* \(#,##0.00\);_(* &quot;-&quot;??_);_(@_)"/>
    <numFmt numFmtId="177" formatCode="_-&quot;Rp&quot;* #,##0.00_-;\-&quot;Rp&quot;* #,##0.00_-;_-&quot;Rp&quot;* &quot;-&quot;??_-;_-@_-"/>
    <numFmt numFmtId="178" formatCode="_(* #,##0_);_(* \(#,##0\);_(* &quot;-&quot;_);_(@_)"/>
    <numFmt numFmtId="179" formatCode="_-&quot;Rp&quot;* #,##0_-;\-&quot;Rp&quot;* #,##0_-;_-&quot;Rp&quot;* &quot;-&quot;??_-;_-@_-"/>
    <numFmt numFmtId="180" formatCode="0.000"/>
    <numFmt numFmtId="181" formatCode="0.0%"/>
    <numFmt numFmtId="182" formatCode="0.0"/>
    <numFmt numFmtId="183" formatCode="0.0000"/>
    <numFmt numFmtId="184" formatCode="_(* #,##0.000_);_(* \(#,##0.000\);_(* &quot;-&quot;_);_(@_)"/>
    <numFmt numFmtId="185" formatCode="#,##0.000"/>
    <numFmt numFmtId="186" formatCode="_(* #,##0.00_);_(* \(#,##0.00\);_(* &quot;-&quot;_);_(@_)"/>
    <numFmt numFmtId="187" formatCode="_(* #,##0_);_(* \(#,##0\);_(* &quot;-&quot;???_);_(@_)"/>
    <numFmt numFmtId="188" formatCode="#,##0.0000"/>
  </numFmts>
  <fonts count="53">
    <font>
      <sz val="11"/>
      <color rgb="FF000000"/>
      <name val="Calibri"/>
      <charset val="204"/>
    </font>
    <font>
      <sz val="10"/>
      <color theme="1"/>
      <name val="Abadi"/>
      <charset val="134"/>
    </font>
    <font>
      <sz val="10"/>
      <color theme="1"/>
      <name val="Cambria"/>
      <charset val="134"/>
      <scheme val="major"/>
    </font>
    <font>
      <b/>
      <sz val="10"/>
      <color rgb="FF000000"/>
      <name val="Cambria"/>
      <charset val="134"/>
      <scheme val="major"/>
    </font>
    <font>
      <b/>
      <sz val="10"/>
      <color theme="1"/>
      <name val="Cambria"/>
      <charset val="134"/>
      <scheme val="major"/>
    </font>
    <font>
      <sz val="11"/>
      <color theme="1"/>
      <name val="Calibri"/>
      <charset val="1"/>
      <scheme val="minor"/>
    </font>
    <font>
      <sz val="10"/>
      <color rgb="FF000000"/>
      <name val="Cambria"/>
      <charset val="134"/>
      <scheme val="major"/>
    </font>
    <font>
      <sz val="10"/>
      <name val="Cambria"/>
      <charset val="134"/>
      <scheme val="major"/>
    </font>
    <font>
      <sz val="11"/>
      <color theme="1"/>
      <name val="Cambria"/>
      <charset val="134"/>
      <scheme val="major"/>
    </font>
    <font>
      <sz val="11"/>
      <color theme="0"/>
      <name val="Cambria"/>
      <charset val="134"/>
      <scheme val="major"/>
    </font>
    <font>
      <i/>
      <sz val="12"/>
      <name val="Bookman Old Style"/>
      <charset val="134"/>
    </font>
    <font>
      <sz val="12"/>
      <name val="Bookman Old Style"/>
      <charset val="134"/>
    </font>
    <font>
      <b/>
      <sz val="12"/>
      <name val="Bookman Old Style"/>
      <charset val="134"/>
    </font>
    <font>
      <sz val="11"/>
      <color rgb="FF000000"/>
      <name val="Cambria"/>
      <charset val="134"/>
    </font>
    <font>
      <sz val="12"/>
      <color theme="1"/>
      <name val="Bookman Old Style"/>
      <charset val="134"/>
    </font>
    <font>
      <b/>
      <u/>
      <sz val="12"/>
      <name val="Bookman Old Style"/>
      <charset val="134"/>
    </font>
    <font>
      <sz val="11"/>
      <color rgb="FF000000"/>
      <name val="Abadi"/>
      <charset val="134"/>
    </font>
    <font>
      <b/>
      <sz val="11"/>
      <color rgb="FF000000"/>
      <name val="Cambria"/>
      <charset val="134"/>
      <scheme val="major"/>
    </font>
    <font>
      <sz val="11"/>
      <color rgb="FF000000"/>
      <name val="Cambria"/>
      <charset val="134"/>
      <scheme val="major"/>
    </font>
    <font>
      <i/>
      <sz val="11"/>
      <color rgb="FF000000"/>
      <name val="Cambria"/>
      <charset val="134"/>
      <scheme val="major"/>
    </font>
    <font>
      <sz val="11"/>
      <color theme="1"/>
      <name val="Leelawadee UI"/>
      <charset val="134"/>
    </font>
    <font>
      <sz val="11"/>
      <color theme="1"/>
      <name val="Cambria"/>
      <charset val="134"/>
    </font>
    <font>
      <b/>
      <sz val="11"/>
      <color theme="1"/>
      <name val="Cambria"/>
      <charset val="134"/>
    </font>
    <font>
      <sz val="8"/>
      <color theme="1"/>
      <name val="Cambria"/>
      <charset val="134"/>
    </font>
    <font>
      <b/>
      <sz val="8"/>
      <color theme="1"/>
      <name val="Cambria"/>
      <charset val="134"/>
    </font>
    <font>
      <sz val="8"/>
      <color theme="1"/>
      <name val="Leelawadee UI"/>
      <charset val="134"/>
    </font>
    <font>
      <sz val="11"/>
      <color rgb="FF000000"/>
      <name val="Leelawadee UI"/>
      <charset val="134"/>
    </font>
    <font>
      <sz val="9"/>
      <color rgb="FF000000"/>
      <name val="Leelawadee UI"/>
      <charset val="134"/>
    </font>
    <font>
      <i/>
      <sz val="9"/>
      <color rgb="FF000000"/>
      <name val="Leelawadee UI"/>
      <charset val="134"/>
    </font>
    <font>
      <b/>
      <sz val="9"/>
      <color rgb="FF000000"/>
      <name val="Leelawadee U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
    </font>
    <font>
      <b/>
      <sz val="10"/>
      <color indexed="8"/>
      <name val="Cambria"/>
      <charset val="134"/>
      <scheme val="major"/>
    </font>
    <font>
      <sz val="10"/>
      <color indexed="8"/>
      <name val="Cambria"/>
      <charset val="134"/>
      <scheme val="major"/>
    </font>
  </fonts>
  <fills count="49">
    <fill>
      <patternFill patternType="none"/>
    </fill>
    <fill>
      <patternFill patternType="gray125"/>
    </fill>
    <fill>
      <patternFill patternType="solid">
        <fgColor theme="9" tint="0.599993896298105"/>
        <bgColor indexed="64"/>
      </patternFill>
    </fill>
    <fill>
      <patternFill patternType="solid">
        <fgColor theme="9" tint="0.799981688894314"/>
        <bgColor indexed="64"/>
      </patternFill>
    </fill>
    <fill>
      <patternFill patternType="solid">
        <fgColor rgb="FF92D050"/>
        <bgColor indexed="64"/>
      </patternFill>
    </fill>
    <fill>
      <patternFill patternType="solid">
        <fgColor rgb="FFA0A0A0"/>
        <bgColor rgb="FFFFFFFF"/>
      </patternFill>
    </fill>
    <fill>
      <patternFill patternType="solid">
        <fgColor rgb="FFFFFF00"/>
        <bgColor indexed="64"/>
      </patternFill>
    </fill>
    <fill>
      <patternFill patternType="solid">
        <fgColor rgb="FF00B050"/>
        <bgColor indexed="64"/>
      </patternFill>
    </fill>
    <fill>
      <patternFill patternType="solid">
        <fgColor rgb="FFFFFF00"/>
        <bgColor rgb="FFFFFFFF"/>
      </patternFill>
    </fill>
    <fill>
      <patternFill patternType="solid">
        <fgColor rgb="FF92D050"/>
        <bgColor rgb="FFFFFFFF"/>
      </patternFill>
    </fill>
    <fill>
      <patternFill patternType="solid">
        <fgColor rgb="FF00B050"/>
        <bgColor rgb="FFFFFFFF"/>
      </patternFill>
    </fill>
    <fill>
      <patternFill patternType="solid">
        <fgColor theme="9" tint="0.599993896298105"/>
        <bgColor rgb="FFFFFFFF"/>
      </patternFill>
    </fill>
    <fill>
      <patternFill patternType="solid">
        <fgColor rgb="FF00B0F0"/>
        <bgColor indexed="64"/>
      </patternFill>
    </fill>
    <fill>
      <patternFill patternType="solid">
        <fgColor rgb="FFF8CBAD"/>
        <bgColor indexed="64"/>
      </patternFill>
    </fill>
    <fill>
      <patternFill patternType="solid">
        <fgColor rgb="FFD6DCE4"/>
        <bgColor indexed="64"/>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1F1F1"/>
        <bgColor indexed="64"/>
      </patternFill>
    </fill>
    <fill>
      <patternFill patternType="solid">
        <fgColor rgb="FFD9D9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style="thick">
        <color auto="1"/>
      </right>
      <top style="medium">
        <color auto="1"/>
      </top>
      <bottom style="medium">
        <color auto="1"/>
      </bottom>
      <diagonal/>
    </border>
    <border>
      <left/>
      <right style="thick">
        <color auto="1"/>
      </right>
      <top style="medium">
        <color auto="1"/>
      </top>
      <bottom style="thin">
        <color auto="1"/>
      </bottom>
      <diagonal/>
    </border>
    <border>
      <left/>
      <right style="thick">
        <color auto="1"/>
      </right>
      <top/>
      <bottom style="thin">
        <color auto="1"/>
      </bottom>
      <diagonal/>
    </border>
    <border>
      <left/>
      <right style="thick">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ck">
        <color auto="1"/>
      </right>
      <top style="thin">
        <color auto="1"/>
      </top>
      <bottom style="medium">
        <color auto="1"/>
      </bottom>
      <diagonal/>
    </border>
    <border>
      <left/>
      <right style="thick">
        <color auto="1"/>
      </right>
      <top style="medium">
        <color auto="1"/>
      </top>
      <bottom style="medium">
        <color auto="1"/>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6" fontId="30" fillId="0" borderId="0" applyFont="0" applyFill="0" applyBorder="0" applyAlignment="0" applyProtection="0">
      <alignment vertical="center"/>
    </xf>
    <xf numFmtId="177" fontId="30" fillId="0" borderId="0" applyFont="0" applyFill="0" applyBorder="0" applyAlignment="0" applyProtection="0">
      <alignment vertical="center"/>
    </xf>
    <xf numFmtId="9" fontId="0" fillId="0" borderId="0" applyFont="0" applyFill="0" applyBorder="0" applyAlignment="0" applyProtection="0"/>
    <xf numFmtId="178" fontId="30" fillId="0" borderId="0" applyFont="0" applyFill="0" applyBorder="0" applyAlignment="0" applyProtection="0">
      <alignment vertical="center"/>
    </xf>
    <xf numFmtId="179"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20" borderId="5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52" applyNumberFormat="0" applyFill="0" applyAlignment="0" applyProtection="0">
      <alignment vertical="center"/>
    </xf>
    <xf numFmtId="0" fontId="37" fillId="0" borderId="52" applyNumberFormat="0" applyFill="0" applyAlignment="0" applyProtection="0">
      <alignment vertical="center"/>
    </xf>
    <xf numFmtId="0" fontId="38" fillId="0" borderId="53" applyNumberFormat="0" applyFill="0" applyAlignment="0" applyProtection="0">
      <alignment vertical="center"/>
    </xf>
    <xf numFmtId="0" fontId="38" fillId="0" borderId="0" applyNumberFormat="0" applyFill="0" applyBorder="0" applyAlignment="0" applyProtection="0">
      <alignment vertical="center"/>
    </xf>
    <xf numFmtId="0" fontId="39" fillId="21" borderId="54" applyNumberFormat="0" applyAlignment="0" applyProtection="0">
      <alignment vertical="center"/>
    </xf>
    <xf numFmtId="0" fontId="40" fillId="22" borderId="55" applyNumberFormat="0" applyAlignment="0" applyProtection="0">
      <alignment vertical="center"/>
    </xf>
    <xf numFmtId="0" fontId="41" fillId="22" borderId="54" applyNumberFormat="0" applyAlignment="0" applyProtection="0">
      <alignment vertical="center"/>
    </xf>
    <xf numFmtId="0" fontId="42" fillId="23" borderId="56" applyNumberFormat="0" applyAlignment="0" applyProtection="0">
      <alignment vertical="center"/>
    </xf>
    <xf numFmtId="0" fontId="43" fillId="0" borderId="57" applyNumberFormat="0" applyFill="0" applyAlignment="0" applyProtection="0">
      <alignment vertical="center"/>
    </xf>
    <xf numFmtId="0" fontId="44" fillId="0" borderId="58" applyNumberFormat="0" applyFill="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9" fillId="36" borderId="0" applyNumberFormat="0" applyBorder="0" applyAlignment="0" applyProtection="0">
      <alignment vertical="center"/>
    </xf>
    <xf numFmtId="0" fontId="49" fillId="37" borderId="0" applyNumberFormat="0" applyBorder="0" applyAlignment="0" applyProtection="0">
      <alignment vertical="center"/>
    </xf>
    <xf numFmtId="0" fontId="48" fillId="38" borderId="0" applyNumberFormat="0" applyBorder="0" applyAlignment="0" applyProtection="0">
      <alignment vertical="center"/>
    </xf>
    <xf numFmtId="0" fontId="48" fillId="39" borderId="0" applyNumberFormat="0" applyBorder="0" applyAlignment="0" applyProtection="0">
      <alignment vertical="center"/>
    </xf>
    <xf numFmtId="0" fontId="49" fillId="40" borderId="0" applyNumberFormat="0" applyBorder="0" applyAlignment="0" applyProtection="0">
      <alignment vertical="center"/>
    </xf>
    <xf numFmtId="0" fontId="49" fillId="41" borderId="0" applyNumberFormat="0" applyBorder="0" applyAlignment="0" applyProtection="0">
      <alignment vertical="center"/>
    </xf>
    <xf numFmtId="0" fontId="48" fillId="42" borderId="0" applyNumberFormat="0" applyBorder="0" applyAlignment="0" applyProtection="0">
      <alignment vertical="center"/>
    </xf>
    <xf numFmtId="0" fontId="48" fillId="43" borderId="0" applyNumberFormat="0" applyBorder="0" applyAlignment="0" applyProtection="0">
      <alignment vertical="center"/>
    </xf>
    <xf numFmtId="0" fontId="49" fillId="44"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7" borderId="0" applyNumberFormat="0" applyBorder="0" applyAlignment="0" applyProtection="0">
      <alignment vertical="center"/>
    </xf>
    <xf numFmtId="0" fontId="49" fillId="3" borderId="0" applyNumberFormat="0" applyBorder="0" applyAlignment="0" applyProtection="0">
      <alignment vertical="center"/>
    </xf>
    <xf numFmtId="0" fontId="49" fillId="2" borderId="0" applyNumberFormat="0" applyBorder="0" applyAlignment="0" applyProtection="0">
      <alignment vertical="center"/>
    </xf>
    <xf numFmtId="0" fontId="48" fillId="48" borderId="0" applyNumberFormat="0" applyBorder="0" applyAlignment="0" applyProtection="0">
      <alignment vertical="center"/>
    </xf>
    <xf numFmtId="178" fontId="50" fillId="0" borderId="0" applyFont="0" applyFill="0" applyBorder="0" applyAlignment="0" applyProtection="0"/>
    <xf numFmtId="0" fontId="30" fillId="0" borderId="0"/>
    <xf numFmtId="0" fontId="20" fillId="0" borderId="0"/>
    <xf numFmtId="0" fontId="20" fillId="0" borderId="0"/>
    <xf numFmtId="0" fontId="20" fillId="0" borderId="0"/>
    <xf numFmtId="0" fontId="5" fillId="0" borderId="0"/>
    <xf numFmtId="0" fontId="5" fillId="0" borderId="0"/>
    <xf numFmtId="0" fontId="5" fillId="0" borderId="0"/>
    <xf numFmtId="9" fontId="20" fillId="0" borderId="0" applyFont="0" applyFill="0" applyBorder="0" applyAlignment="0" applyProtection="0"/>
    <xf numFmtId="9" fontId="5" fillId="0" borderId="0" applyFont="0" applyFill="0" applyBorder="0" applyAlignment="0" applyProtection="0"/>
  </cellStyleXfs>
  <cellXfs count="255">
    <xf numFmtId="0" fontId="0" fillId="0" borderId="0" xfId="0"/>
    <xf numFmtId="0" fontId="1" fillId="0" borderId="0" xfId="54" applyFont="1" applyAlignment="1">
      <alignment wrapText="1"/>
    </xf>
    <xf numFmtId="0" fontId="1" fillId="0" borderId="0" xfId="54" applyFont="1"/>
    <xf numFmtId="3" fontId="1" fillId="0" borderId="0" xfId="54" applyNumberFormat="1" applyFont="1"/>
    <xf numFmtId="0" fontId="2" fillId="0" borderId="0" xfId="54" applyFont="1"/>
    <xf numFmtId="0" fontId="2" fillId="2" borderId="0" xfId="54" applyFont="1" applyFill="1" applyAlignment="1">
      <alignment horizontal="right"/>
    </xf>
    <xf numFmtId="9" fontId="2" fillId="0" borderId="0" xfId="54" applyNumberFormat="1" applyFont="1"/>
    <xf numFmtId="0" fontId="2" fillId="3" borderId="0" xfId="54" applyFont="1" applyFill="1" applyAlignment="1">
      <alignment horizontal="right"/>
    </xf>
    <xf numFmtId="0" fontId="2" fillId="4" borderId="0" xfId="54" applyFont="1" applyFill="1"/>
    <xf numFmtId="0" fontId="3" fillId="5" borderId="1" xfId="54" applyFont="1" applyFill="1" applyBorder="1" applyAlignment="1">
      <alignment horizontal="center" vertical="center" wrapText="1"/>
    </xf>
    <xf numFmtId="0" fontId="3" fillId="5" borderId="1" xfId="54" applyFont="1" applyFill="1" applyBorder="1" applyAlignment="1">
      <alignment horizontal="center" vertical="top" wrapText="1"/>
    </xf>
    <xf numFmtId="0" fontId="2" fillId="0" borderId="1" xfId="54" applyFont="1" applyBorder="1" applyAlignment="1">
      <alignment horizontal="center" vertical="center"/>
    </xf>
    <xf numFmtId="0" fontId="2" fillId="0" borderId="1" xfId="54" applyFont="1" applyBorder="1"/>
    <xf numFmtId="180" fontId="2" fillId="0" borderId="1" xfId="54" applyNumberFormat="1" applyFont="1" applyBorder="1"/>
    <xf numFmtId="3" fontId="2" fillId="0" borderId="0" xfId="54" applyNumberFormat="1" applyFont="1"/>
    <xf numFmtId="181" fontId="2" fillId="0" borderId="0" xfId="58" applyNumberFormat="1" applyFont="1"/>
    <xf numFmtId="0" fontId="2" fillId="6" borderId="0" xfId="54" applyFont="1" applyFill="1"/>
    <xf numFmtId="0" fontId="2" fillId="7" borderId="0" xfId="54" applyFont="1" applyFill="1"/>
    <xf numFmtId="0" fontId="3" fillId="8" borderId="1" xfId="54" applyFont="1" applyFill="1" applyBorder="1" applyAlignment="1">
      <alignment horizontal="center" vertical="center" wrapText="1"/>
    </xf>
    <xf numFmtId="0" fontId="3" fillId="9" borderId="1" xfId="54" applyFont="1" applyFill="1" applyBorder="1" applyAlignment="1">
      <alignment horizontal="center" vertical="center" wrapText="1"/>
    </xf>
    <xf numFmtId="0" fontId="3" fillId="0" borderId="1" xfId="54" applyFont="1" applyFill="1" applyBorder="1" applyAlignment="1">
      <alignment horizontal="center" vertical="center" wrapText="1"/>
    </xf>
    <xf numFmtId="0" fontId="3" fillId="0" borderId="2" xfId="54" applyFont="1" applyFill="1" applyBorder="1" applyAlignment="1">
      <alignment horizontal="center" vertical="center" wrapText="1"/>
    </xf>
    <xf numFmtId="1" fontId="2" fillId="0" borderId="1" xfId="54" applyNumberFormat="1" applyFont="1" applyBorder="1"/>
    <xf numFmtId="180" fontId="2" fillId="4" borderId="3" xfId="54" applyNumberFormat="1" applyFont="1" applyFill="1" applyBorder="1"/>
    <xf numFmtId="3" fontId="2" fillId="0" borderId="3" xfId="54" applyNumberFormat="1" applyFont="1" applyFill="1" applyBorder="1"/>
    <xf numFmtId="3" fontId="2" fillId="0" borderId="4" xfId="54" applyNumberFormat="1" applyFont="1" applyFill="1" applyBorder="1"/>
    <xf numFmtId="0" fontId="3" fillId="10" borderId="1" xfId="54" applyFont="1" applyFill="1" applyBorder="1" applyAlignment="1">
      <alignment horizontal="center" vertical="center" wrapText="1"/>
    </xf>
    <xf numFmtId="3" fontId="2" fillId="4" borderId="3" xfId="54" applyNumberFormat="1" applyFont="1" applyFill="1" applyBorder="1"/>
    <xf numFmtId="180" fontId="2" fillId="0" borderId="0" xfId="54" applyNumberFormat="1" applyFont="1"/>
    <xf numFmtId="0" fontId="2" fillId="0" borderId="2" xfId="54" applyFont="1" applyBorder="1"/>
    <xf numFmtId="0" fontId="2" fillId="0" borderId="3" xfId="54" applyFont="1" applyBorder="1"/>
    <xf numFmtId="0" fontId="2" fillId="0" borderId="4" xfId="54" applyFont="1" applyBorder="1"/>
    <xf numFmtId="3" fontId="1" fillId="0" borderId="0" xfId="54" applyNumberFormat="1" applyFont="1" applyAlignment="1">
      <alignment horizontal="right" vertical="center"/>
    </xf>
    <xf numFmtId="182" fontId="2" fillId="0" borderId="1" xfId="54" applyNumberFormat="1" applyFont="1" applyBorder="1"/>
    <xf numFmtId="0" fontId="2" fillId="0" borderId="3" xfId="54" applyFont="1" applyBorder="1" applyAlignment="1">
      <alignment horizontal="center" vertical="center"/>
    </xf>
    <xf numFmtId="0" fontId="4" fillId="4" borderId="0" xfId="54" applyFont="1" applyFill="1"/>
    <xf numFmtId="0" fontId="2" fillId="4" borderId="5" xfId="54" applyFont="1" applyFill="1" applyBorder="1" applyAlignment="1">
      <alignment horizontal="left" vertical="top" wrapText="1"/>
    </xf>
    <xf numFmtId="3" fontId="2" fillId="0" borderId="1" xfId="54" applyNumberFormat="1" applyFont="1" applyBorder="1"/>
    <xf numFmtId="0" fontId="3" fillId="11" borderId="1" xfId="54" applyFont="1" applyFill="1" applyBorder="1" applyAlignment="1">
      <alignment horizontal="center" vertical="center" wrapText="1"/>
    </xf>
    <xf numFmtId="3" fontId="2" fillId="0" borderId="1" xfId="58" applyNumberFormat="1" applyFont="1" applyBorder="1"/>
    <xf numFmtId="0" fontId="2" fillId="2" borderId="1" xfId="54" applyFont="1" applyFill="1" applyBorder="1"/>
    <xf numFmtId="181" fontId="2" fillId="0" borderId="1" xfId="58" applyNumberFormat="1" applyFont="1" applyBorder="1"/>
    <xf numFmtId="183" fontId="2" fillId="0" borderId="1" xfId="54" applyNumberFormat="1" applyFont="1" applyBorder="1"/>
    <xf numFmtId="0" fontId="2" fillId="12" borderId="5" xfId="54" applyFont="1" applyFill="1" applyBorder="1" applyAlignment="1">
      <alignment horizontal="left" vertical="top" wrapText="1"/>
    </xf>
    <xf numFmtId="0" fontId="2" fillId="12" borderId="5" xfId="54" applyFont="1" applyFill="1" applyBorder="1" applyAlignment="1">
      <alignment horizontal="center" vertical="top"/>
    </xf>
    <xf numFmtId="58" fontId="2" fillId="0" borderId="1" xfId="54" applyNumberFormat="1" applyFont="1" applyBorder="1"/>
    <xf numFmtId="2" fontId="2" fillId="0" borderId="1" xfId="54" applyNumberFormat="1" applyFont="1" applyBorder="1"/>
    <xf numFmtId="182" fontId="2" fillId="2" borderId="1" xfId="54" applyNumberFormat="1" applyFont="1" applyFill="1" applyBorder="1"/>
    <xf numFmtId="2" fontId="1" fillId="0" borderId="0" xfId="54" applyNumberFormat="1" applyFont="1"/>
    <xf numFmtId="3" fontId="2" fillId="0" borderId="2" xfId="54" applyNumberFormat="1" applyFont="1" applyBorder="1"/>
    <xf numFmtId="3" fontId="2" fillId="0" borderId="2" xfId="58" applyNumberFormat="1" applyFont="1" applyBorder="1"/>
    <xf numFmtId="183" fontId="2" fillId="0" borderId="2" xfId="54" applyNumberFormat="1" applyFont="1" applyBorder="1"/>
    <xf numFmtId="0" fontId="5" fillId="0" borderId="0" xfId="55"/>
    <xf numFmtId="0" fontId="3" fillId="6" borderId="4" xfId="55" applyFont="1" applyFill="1" applyBorder="1" applyAlignment="1">
      <alignment horizontal="center" vertical="center"/>
    </xf>
    <xf numFmtId="0" fontId="3" fillId="6" borderId="4" xfId="55" applyFont="1" applyFill="1" applyBorder="1" applyAlignment="1">
      <alignment horizontal="center" vertical="center" wrapText="1"/>
    </xf>
    <xf numFmtId="0" fontId="4" fillId="0" borderId="6" xfId="55" applyFont="1" applyBorder="1" applyAlignment="1">
      <alignment horizontal="center" vertical="center" wrapText="1"/>
    </xf>
    <xf numFmtId="9" fontId="3" fillId="13" borderId="6" xfId="55" applyNumberFormat="1" applyFont="1" applyFill="1" applyBorder="1" applyAlignment="1">
      <alignment horizontal="center" vertical="center"/>
    </xf>
    <xf numFmtId="0" fontId="2" fillId="0" borderId="4" xfId="55" applyFont="1" applyBorder="1" applyAlignment="1">
      <alignment vertical="center" wrapText="1"/>
    </xf>
    <xf numFmtId="10" fontId="6" fillId="13" borderId="4" xfId="55" applyNumberFormat="1" applyFont="1" applyFill="1" applyBorder="1" applyAlignment="1">
      <alignment vertical="center"/>
    </xf>
    <xf numFmtId="10" fontId="6" fillId="14" borderId="4" xfId="55" applyNumberFormat="1" applyFont="1" applyFill="1" applyBorder="1" applyAlignment="1">
      <alignment vertical="center"/>
    </xf>
    <xf numFmtId="0" fontId="2" fillId="0" borderId="4" xfId="55" applyFont="1" applyBorder="1" applyAlignment="1">
      <alignment vertical="center"/>
    </xf>
    <xf numFmtId="0" fontId="4" fillId="0" borderId="7" xfId="55" applyFont="1" applyBorder="1" applyAlignment="1">
      <alignment horizontal="center" vertical="center" wrapText="1"/>
    </xf>
    <xf numFmtId="9" fontId="3" fillId="13" borderId="7" xfId="55" applyNumberFormat="1" applyFont="1" applyFill="1" applyBorder="1" applyAlignment="1">
      <alignment horizontal="center" vertical="center"/>
    </xf>
    <xf numFmtId="0" fontId="4" fillId="0" borderId="8" xfId="55" applyFont="1" applyBorder="1" applyAlignment="1">
      <alignment horizontal="center" vertical="center" wrapText="1"/>
    </xf>
    <xf numFmtId="9" fontId="3" fillId="13" borderId="8" xfId="55" applyNumberFormat="1" applyFont="1" applyFill="1" applyBorder="1" applyAlignment="1">
      <alignment horizontal="center" vertical="center"/>
    </xf>
    <xf numFmtId="0" fontId="4" fillId="0" borderId="6" xfId="55" applyFont="1" applyBorder="1" applyAlignment="1">
      <alignment horizontal="center" vertical="center"/>
    </xf>
    <xf numFmtId="0" fontId="2" fillId="0" borderId="4" xfId="55" applyFont="1" applyBorder="1" applyAlignment="1">
      <alignment vertical="top" wrapText="1"/>
    </xf>
    <xf numFmtId="10" fontId="6" fillId="13" borderId="4" xfId="55" applyNumberFormat="1" applyFont="1" applyFill="1" applyBorder="1" applyAlignment="1">
      <alignment horizontal="center" vertical="center"/>
    </xf>
    <xf numFmtId="10" fontId="6" fillId="14" borderId="4" xfId="55" applyNumberFormat="1" applyFont="1" applyFill="1" applyBorder="1" applyAlignment="1">
      <alignment horizontal="center" vertical="center"/>
    </xf>
    <xf numFmtId="0" fontId="4" fillId="0" borderId="7" xfId="55" applyFont="1" applyBorder="1" applyAlignment="1">
      <alignment horizontal="center" vertical="center"/>
    </xf>
    <xf numFmtId="10" fontId="2" fillId="0" borderId="4" xfId="55" applyNumberFormat="1" applyFont="1" applyBorder="1" applyAlignment="1">
      <alignment horizontal="left" vertical="center" wrapText="1"/>
    </xf>
    <xf numFmtId="0" fontId="2" fillId="0" borderId="6" xfId="55" applyFont="1" applyBorder="1" applyAlignment="1">
      <alignment vertical="top" wrapText="1"/>
    </xf>
    <xf numFmtId="10" fontId="6" fillId="14" borderId="6" xfId="55" applyNumberFormat="1" applyFont="1" applyFill="1" applyBorder="1" applyAlignment="1">
      <alignment horizontal="center" vertical="center"/>
    </xf>
    <xf numFmtId="0" fontId="7" fillId="0" borderId="4" xfId="50" applyFont="1" applyBorder="1" applyAlignment="1">
      <alignment horizontal="left" vertical="top" wrapText="1"/>
    </xf>
    <xf numFmtId="0" fontId="2" fillId="0" borderId="7" xfId="55" applyFont="1" applyBorder="1" applyAlignment="1">
      <alignment vertical="top" wrapText="1"/>
    </xf>
    <xf numFmtId="10" fontId="6" fillId="14" borderId="7" xfId="55" applyNumberFormat="1" applyFont="1" applyFill="1" applyBorder="1" applyAlignment="1">
      <alignment horizontal="center" vertical="center"/>
    </xf>
    <xf numFmtId="0" fontId="4" fillId="0" borderId="8" xfId="55" applyFont="1" applyBorder="1" applyAlignment="1">
      <alignment horizontal="center" vertical="center"/>
    </xf>
    <xf numFmtId="0" fontId="2" fillId="0" borderId="8" xfId="55" applyFont="1" applyBorder="1" applyAlignment="1">
      <alignment vertical="top" wrapText="1"/>
    </xf>
    <xf numFmtId="10" fontId="6" fillId="14" borderId="8" xfId="55" applyNumberFormat="1" applyFont="1" applyFill="1" applyBorder="1" applyAlignment="1">
      <alignment horizontal="center" vertical="center"/>
    </xf>
    <xf numFmtId="0" fontId="7" fillId="0" borderId="4" xfId="50" applyFont="1" applyBorder="1" applyAlignment="1">
      <alignment horizontal="left" vertical="top"/>
    </xf>
    <xf numFmtId="0" fontId="8" fillId="0" borderId="0" xfId="55" applyFont="1"/>
    <xf numFmtId="0" fontId="2" fillId="0" borderId="4" xfId="55" applyFont="1" applyBorder="1" applyAlignment="1">
      <alignment horizontal="center" vertical="center" wrapText="1"/>
    </xf>
    <xf numFmtId="0" fontId="2" fillId="0" borderId="4" xfId="55" applyFont="1" applyBorder="1" applyAlignment="1">
      <alignment horizontal="center" vertical="center"/>
    </xf>
    <xf numFmtId="0" fontId="2" fillId="0" borderId="4" xfId="55" applyFont="1" applyBorder="1" applyAlignment="1">
      <alignment horizontal="center" vertical="top" wrapText="1"/>
    </xf>
    <xf numFmtId="0" fontId="9" fillId="0" borderId="0" xfId="55" applyFont="1"/>
    <xf numFmtId="0" fontId="9" fillId="0" borderId="0" xfId="55" applyFont="1" applyAlignment="1">
      <alignment horizontal="center" wrapText="1"/>
    </xf>
    <xf numFmtId="0" fontId="2" fillId="0" borderId="4" xfId="50" applyFont="1" applyBorder="1" applyAlignment="1">
      <alignment horizontal="center" vertical="center"/>
    </xf>
    <xf numFmtId="0" fontId="2" fillId="0" borderId="6" xfId="55" applyFont="1" applyBorder="1" applyAlignment="1">
      <alignment horizontal="left" vertical="top" wrapText="1"/>
    </xf>
    <xf numFmtId="0" fontId="2" fillId="0" borderId="7" xfId="55" applyFont="1" applyBorder="1" applyAlignment="1">
      <alignment horizontal="left" vertical="top" wrapText="1"/>
    </xf>
    <xf numFmtId="0" fontId="2" fillId="0" borderId="8" xfId="55" applyFont="1" applyBorder="1" applyAlignment="1">
      <alignment horizontal="left" vertical="top" wrapText="1"/>
    </xf>
    <xf numFmtId="0" fontId="10" fillId="0" borderId="0" xfId="56" applyFont="1" applyFill="1" applyAlignment="1">
      <alignment horizontal="center" vertical="center"/>
    </xf>
    <xf numFmtId="0" fontId="11" fillId="0" borderId="0" xfId="56" applyFont="1" applyFill="1"/>
    <xf numFmtId="0" fontId="11" fillId="0" borderId="0" xfId="56" applyFont="1" applyFill="1" applyAlignment="1">
      <alignment horizontal="left" indent="4"/>
    </xf>
    <xf numFmtId="0" fontId="11" fillId="0" borderId="0" xfId="56" applyFont="1" applyFill="1" applyAlignment="1">
      <alignment horizontal="center"/>
    </xf>
    <xf numFmtId="0" fontId="11" fillId="0" borderId="0" xfId="56" applyFont="1" applyAlignment="1"/>
    <xf numFmtId="0" fontId="11" fillId="0" borderId="0" xfId="56" applyFont="1" applyAlignment="1">
      <alignment horizontal="left"/>
    </xf>
    <xf numFmtId="0" fontId="12" fillId="0" borderId="0" xfId="56" applyFont="1" applyAlignment="1">
      <alignment horizontal="left"/>
    </xf>
    <xf numFmtId="0" fontId="11" fillId="0" borderId="9" xfId="56" applyFont="1" applyFill="1" applyBorder="1" applyAlignment="1">
      <alignment horizontal="center" vertical="center"/>
    </xf>
    <xf numFmtId="0" fontId="11" fillId="0" borderId="10" xfId="56" applyFont="1" applyFill="1" applyBorder="1" applyAlignment="1">
      <alignment horizontal="center" vertical="center" wrapText="1"/>
    </xf>
    <xf numFmtId="0" fontId="11" fillId="0" borderId="11" xfId="56" applyFont="1" applyFill="1" applyBorder="1" applyAlignment="1">
      <alignment horizontal="center" vertical="center" wrapText="1"/>
    </xf>
    <xf numFmtId="0" fontId="11" fillId="0" borderId="12" xfId="56" applyFont="1" applyFill="1" applyBorder="1" applyAlignment="1">
      <alignment horizontal="center" vertical="center" wrapText="1"/>
    </xf>
    <xf numFmtId="0" fontId="11" fillId="0" borderId="13" xfId="56" applyFont="1" applyFill="1" applyBorder="1" applyAlignment="1">
      <alignment horizontal="center" vertical="center" wrapText="1"/>
    </xf>
    <xf numFmtId="0" fontId="11" fillId="0" borderId="14" xfId="56" applyFont="1" applyFill="1" applyBorder="1" applyAlignment="1">
      <alignment horizontal="center" vertical="center" wrapText="1"/>
    </xf>
    <xf numFmtId="0" fontId="11" fillId="0" borderId="15" xfId="56" applyFont="1" applyFill="1" applyBorder="1" applyAlignment="1">
      <alignment horizontal="center" vertical="center" wrapText="1"/>
    </xf>
    <xf numFmtId="0" fontId="11" fillId="0" borderId="16" xfId="56" applyFont="1" applyFill="1" applyBorder="1" applyAlignment="1">
      <alignment horizontal="center" vertical="center" wrapText="1"/>
    </xf>
    <xf numFmtId="0" fontId="11" fillId="0" borderId="17" xfId="56" applyFont="1" applyFill="1" applyBorder="1" applyAlignment="1">
      <alignment horizontal="center" vertical="center" wrapText="1"/>
    </xf>
    <xf numFmtId="0" fontId="11" fillId="0" borderId="18" xfId="56" applyFont="1" applyFill="1" applyBorder="1" applyAlignment="1">
      <alignment horizontal="center" vertical="center" wrapText="1"/>
    </xf>
    <xf numFmtId="0" fontId="10" fillId="0" borderId="9" xfId="56" applyFont="1" applyFill="1" applyBorder="1" applyAlignment="1">
      <alignment horizontal="center" vertical="center"/>
    </xf>
    <xf numFmtId="0" fontId="10" fillId="0" borderId="16" xfId="56" applyFont="1" applyFill="1" applyBorder="1" applyAlignment="1">
      <alignment horizontal="center" vertical="center"/>
    </xf>
    <xf numFmtId="0" fontId="10" fillId="0" borderId="17" xfId="56" applyFont="1" applyFill="1" applyBorder="1" applyAlignment="1">
      <alignment horizontal="center" vertical="center"/>
    </xf>
    <xf numFmtId="0" fontId="10" fillId="0" borderId="18" xfId="56" applyFont="1" applyFill="1" applyBorder="1" applyAlignment="1">
      <alignment horizontal="center" vertical="center"/>
    </xf>
    <xf numFmtId="0" fontId="10" fillId="0" borderId="19" xfId="56" applyFont="1" applyFill="1" applyBorder="1" applyAlignment="1">
      <alignment horizontal="center" vertical="center"/>
    </xf>
    <xf numFmtId="0" fontId="10" fillId="0" borderId="20" xfId="56" applyFont="1" applyFill="1" applyBorder="1" applyAlignment="1">
      <alignment horizontal="center" vertical="center"/>
    </xf>
    <xf numFmtId="0" fontId="10" fillId="0" borderId="21" xfId="56" applyFont="1" applyFill="1" applyBorder="1" applyAlignment="1">
      <alignment horizontal="center" vertical="center"/>
    </xf>
    <xf numFmtId="180" fontId="11" fillId="0" borderId="21" xfId="49" applyNumberFormat="1" applyFont="1" applyFill="1" applyBorder="1" applyAlignment="1">
      <alignment horizontal="center" vertical="center"/>
    </xf>
    <xf numFmtId="0" fontId="10" fillId="0" borderId="22" xfId="56" applyFont="1" applyFill="1" applyBorder="1" applyAlignment="1">
      <alignment horizontal="center" vertical="center"/>
    </xf>
    <xf numFmtId="0" fontId="11" fillId="0" borderId="23" xfId="56" applyFont="1" applyFill="1" applyBorder="1" applyAlignment="1">
      <alignment horizontal="center" vertical="center"/>
    </xf>
    <xf numFmtId="0" fontId="11" fillId="0" borderId="23" xfId="56" applyFont="1" applyFill="1" applyBorder="1" applyAlignment="1">
      <alignment vertical="center"/>
    </xf>
    <xf numFmtId="3" fontId="13" fillId="0" borderId="0" xfId="0" applyNumberFormat="1" applyFont="1"/>
    <xf numFmtId="178" fontId="11" fillId="0" borderId="20" xfId="49" applyFont="1" applyFill="1" applyBorder="1" applyAlignment="1">
      <alignment horizontal="center"/>
    </xf>
    <xf numFmtId="182" fontId="14" fillId="0" borderId="20" xfId="56" applyNumberFormat="1" applyFont="1" applyFill="1" applyBorder="1" applyAlignment="1">
      <alignment horizontal="center"/>
    </xf>
    <xf numFmtId="0" fontId="11" fillId="0" borderId="24" xfId="56" applyFont="1" applyFill="1" applyBorder="1" applyAlignment="1">
      <alignment horizontal="center" vertical="center"/>
    </xf>
    <xf numFmtId="0" fontId="11" fillId="0" borderId="24" xfId="56" applyFont="1" applyFill="1" applyBorder="1" applyAlignment="1">
      <alignment horizontal="justify" vertical="center"/>
    </xf>
    <xf numFmtId="178" fontId="11" fillId="0" borderId="25" xfId="49" applyFont="1" applyFill="1" applyBorder="1" applyAlignment="1">
      <alignment horizontal="center"/>
    </xf>
    <xf numFmtId="182" fontId="14" fillId="0" borderId="25" xfId="56" applyNumberFormat="1" applyFont="1" applyFill="1" applyBorder="1" applyAlignment="1">
      <alignment horizontal="center"/>
    </xf>
    <xf numFmtId="0" fontId="11" fillId="0" borderId="24" xfId="56" applyFont="1" applyFill="1" applyBorder="1" applyAlignment="1">
      <alignment vertical="center"/>
    </xf>
    <xf numFmtId="182" fontId="11" fillId="0" borderId="25" xfId="56" applyNumberFormat="1" applyFont="1" applyFill="1" applyBorder="1" applyAlignment="1">
      <alignment horizontal="center"/>
    </xf>
    <xf numFmtId="0" fontId="11" fillId="0" borderId="24" xfId="56" applyFont="1" applyFill="1" applyBorder="1" applyAlignment="1">
      <alignment horizontal="justify" vertical="center" wrapText="1"/>
    </xf>
    <xf numFmtId="178" fontId="11" fillId="0" borderId="25" xfId="49" applyFont="1" applyFill="1" applyBorder="1" applyAlignment="1">
      <alignment horizontal="center" vertical="top" wrapText="1"/>
    </xf>
    <xf numFmtId="0" fontId="14" fillId="0" borderId="0" xfId="56" applyFont="1" applyAlignment="1">
      <alignment horizontal="center" vertical="center"/>
    </xf>
    <xf numFmtId="0" fontId="11" fillId="0" borderId="0" xfId="56" applyFont="1" applyAlignment="1">
      <alignment horizontal="center"/>
    </xf>
    <xf numFmtId="0" fontId="12" fillId="0" borderId="0" xfId="56" applyFont="1" applyAlignment="1">
      <alignment horizontal="center"/>
    </xf>
    <xf numFmtId="0" fontId="11" fillId="0" borderId="26" xfId="56" applyFont="1" applyFill="1" applyBorder="1" applyAlignment="1">
      <alignment horizontal="center" vertical="center"/>
    </xf>
    <xf numFmtId="0" fontId="11" fillId="0" borderId="27" xfId="56" applyFont="1" applyFill="1" applyBorder="1" applyAlignment="1">
      <alignment horizontal="center" vertical="center"/>
    </xf>
    <xf numFmtId="0" fontId="11" fillId="0" borderId="26" xfId="56" applyFont="1" applyFill="1" applyBorder="1" applyAlignment="1">
      <alignment horizontal="center" vertical="center" wrapText="1"/>
    </xf>
    <xf numFmtId="0" fontId="11" fillId="0" borderId="28" xfId="56" applyFont="1" applyFill="1" applyBorder="1" applyAlignment="1">
      <alignment horizontal="center" vertical="center" wrapText="1"/>
    </xf>
    <xf numFmtId="0" fontId="11" fillId="0" borderId="29" xfId="56" applyFont="1" applyFill="1" applyBorder="1" applyAlignment="1">
      <alignment horizontal="center" vertical="center" wrapText="1"/>
    </xf>
    <xf numFmtId="0" fontId="11" fillId="0" borderId="30" xfId="56" applyFont="1" applyFill="1" applyBorder="1" applyAlignment="1">
      <alignment horizontal="center" vertical="center" wrapText="1"/>
    </xf>
    <xf numFmtId="0" fontId="11" fillId="0" borderId="31" xfId="56" applyFont="1" applyFill="1" applyBorder="1" applyAlignment="1">
      <alignment horizontal="center" vertical="center" wrapText="1"/>
    </xf>
    <xf numFmtId="0" fontId="11" fillId="0" borderId="32" xfId="56" applyFont="1" applyFill="1" applyBorder="1" applyAlignment="1">
      <alignment horizontal="center" vertical="center" wrapText="1"/>
    </xf>
    <xf numFmtId="0" fontId="11" fillId="0" borderId="33" xfId="56" applyFont="1" applyFill="1" applyBorder="1" applyAlignment="1">
      <alignment horizontal="center" vertical="center" wrapText="1"/>
    </xf>
    <xf numFmtId="0" fontId="11" fillId="0" borderId="34" xfId="56" applyFont="1" applyFill="1" applyBorder="1" applyAlignment="1">
      <alignment horizontal="center" vertical="center" wrapText="1"/>
    </xf>
    <xf numFmtId="0" fontId="10" fillId="0" borderId="12" xfId="56" applyFont="1" applyFill="1" applyBorder="1" applyAlignment="1">
      <alignment horizontal="center" vertical="center"/>
    </xf>
    <xf numFmtId="0" fontId="10" fillId="0" borderId="35" xfId="56" applyFont="1" applyFill="1" applyBorder="1" applyAlignment="1">
      <alignment horizontal="center" vertical="center"/>
    </xf>
    <xf numFmtId="184" fontId="11" fillId="0" borderId="20" xfId="49" applyNumberFormat="1" applyFont="1" applyFill="1" applyBorder="1" applyAlignment="1">
      <alignment horizontal="center" vertical="center"/>
    </xf>
    <xf numFmtId="178" fontId="11" fillId="0" borderId="23" xfId="49" applyNumberFormat="1" applyFont="1" applyFill="1" applyBorder="1" applyAlignment="1">
      <alignment horizontal="right" vertical="center"/>
    </xf>
    <xf numFmtId="185" fontId="11" fillId="0" borderId="36" xfId="49" applyNumberFormat="1" applyFont="1" applyFill="1" applyBorder="1" applyAlignment="1">
      <alignment horizontal="center" vertical="center"/>
    </xf>
    <xf numFmtId="178" fontId="11" fillId="0" borderId="8" xfId="49" applyNumberFormat="1" applyFont="1" applyFill="1" applyBorder="1" applyAlignment="1">
      <alignment horizontal="center" vertical="center"/>
    </xf>
    <xf numFmtId="178" fontId="11" fillId="0" borderId="37" xfId="49" applyNumberFormat="1" applyFont="1" applyFill="1" applyBorder="1" applyAlignment="1">
      <alignment horizontal="left" vertical="center"/>
    </xf>
    <xf numFmtId="184" fontId="11" fillId="0" borderId="25" xfId="49" applyNumberFormat="1" applyFont="1" applyFill="1" applyBorder="1" applyAlignment="1">
      <alignment horizontal="center" vertical="center"/>
    </xf>
    <xf numFmtId="180" fontId="11" fillId="0" borderId="38" xfId="49" applyNumberFormat="1" applyFont="1" applyFill="1" applyBorder="1" applyAlignment="1">
      <alignment horizontal="center" vertical="center"/>
    </xf>
    <xf numFmtId="184" fontId="11" fillId="0" borderId="25" xfId="49" applyNumberFormat="1" applyFont="1" applyFill="1" applyBorder="1" applyAlignment="1">
      <alignment horizontal="center" vertical="center" wrapText="1"/>
    </xf>
    <xf numFmtId="0" fontId="11" fillId="0" borderId="39" xfId="56" applyFont="1" applyFill="1" applyBorder="1" applyAlignment="1">
      <alignment horizontal="center" vertical="center" wrapText="1"/>
    </xf>
    <xf numFmtId="0" fontId="12" fillId="0" borderId="0" xfId="56" applyFont="1" applyFill="1" applyBorder="1" applyAlignment="1">
      <alignment horizontal="center" vertical="center" wrapText="1"/>
    </xf>
    <xf numFmtId="0" fontId="11" fillId="0" borderId="0" xfId="56" applyFont="1" applyFill="1" applyBorder="1" applyAlignment="1">
      <alignment horizontal="center" vertical="center" wrapText="1"/>
    </xf>
    <xf numFmtId="0" fontId="10" fillId="0" borderId="39" xfId="56" applyFont="1" applyFill="1" applyBorder="1" applyAlignment="1">
      <alignment horizontal="center" vertical="center"/>
    </xf>
    <xf numFmtId="0" fontId="10" fillId="0" borderId="0" xfId="56" applyFont="1" applyFill="1" applyBorder="1" applyAlignment="1">
      <alignment horizontal="center" vertical="center"/>
    </xf>
    <xf numFmtId="0" fontId="10" fillId="0" borderId="10" xfId="56" applyFont="1" applyFill="1" applyBorder="1" applyAlignment="1">
      <alignment horizontal="center" vertical="center"/>
    </xf>
    <xf numFmtId="0" fontId="10" fillId="0" borderId="40" xfId="56" applyFont="1" applyFill="1" applyBorder="1" applyAlignment="1">
      <alignment horizontal="center" vertical="center"/>
    </xf>
    <xf numFmtId="186" fontId="11" fillId="0" borderId="41" xfId="49" applyNumberFormat="1" applyFont="1" applyFill="1" applyBorder="1" applyAlignment="1">
      <alignment horizontal="center" vertical="center"/>
    </xf>
    <xf numFmtId="186" fontId="11" fillId="0" borderId="0" xfId="49" applyNumberFormat="1" applyFont="1" applyFill="1" applyBorder="1" applyAlignment="1">
      <alignment horizontal="center" vertical="center"/>
    </xf>
    <xf numFmtId="186" fontId="11" fillId="0" borderId="42" xfId="49" applyNumberFormat="1" applyFont="1" applyFill="1" applyBorder="1" applyAlignment="1">
      <alignment horizontal="center" vertical="center"/>
    </xf>
    <xf numFmtId="0" fontId="11" fillId="0" borderId="24" xfId="56" applyFont="1" applyFill="1" applyBorder="1" applyAlignment="1">
      <alignment vertical="center" wrapText="1"/>
    </xf>
    <xf numFmtId="0" fontId="11" fillId="0" borderId="43" xfId="56" applyFont="1" applyFill="1" applyBorder="1" applyAlignment="1">
      <alignment horizontal="center" vertical="center"/>
    </xf>
    <xf numFmtId="0" fontId="11" fillId="0" borderId="43" xfId="56" applyFont="1" applyFill="1" applyBorder="1" applyAlignment="1">
      <alignment horizontal="justify" vertical="center"/>
    </xf>
    <xf numFmtId="178" fontId="11" fillId="0" borderId="44" xfId="49" applyFont="1" applyFill="1" applyBorder="1" applyAlignment="1">
      <alignment horizontal="center"/>
    </xf>
    <xf numFmtId="182" fontId="14" fillId="0" borderId="44" xfId="56" applyNumberFormat="1" applyFont="1" applyFill="1" applyBorder="1" applyAlignment="1">
      <alignment horizontal="center"/>
    </xf>
    <xf numFmtId="0" fontId="11" fillId="0" borderId="11" xfId="56" applyFont="1" applyFill="1" applyBorder="1" applyAlignment="1">
      <alignment horizontal="center" vertical="center"/>
    </xf>
    <xf numFmtId="0" fontId="11" fillId="0" borderId="14" xfId="56" applyFont="1" applyFill="1" applyBorder="1" applyAlignment="1">
      <alignment horizontal="center" vertical="center"/>
    </xf>
    <xf numFmtId="178" fontId="11" fillId="0" borderId="16" xfId="49" applyNumberFormat="1" applyFont="1" applyFill="1" applyBorder="1" applyAlignment="1">
      <alignment horizontal="justify" vertical="center"/>
    </xf>
    <xf numFmtId="178" fontId="11" fillId="0" borderId="16" xfId="49" applyNumberFormat="1" applyFont="1" applyFill="1" applyBorder="1" applyAlignment="1">
      <alignment horizontal="center" vertical="center" wrapText="1"/>
    </xf>
    <xf numFmtId="186" fontId="11" fillId="0" borderId="16" xfId="49" applyNumberFormat="1" applyFont="1" applyFill="1" applyBorder="1" applyAlignment="1">
      <alignment horizontal="center" vertical="center" wrapText="1"/>
    </xf>
    <xf numFmtId="0" fontId="12" fillId="0" borderId="0" xfId="56" applyFont="1" applyFill="1" applyBorder="1" applyAlignment="1">
      <alignment horizontal="center" vertical="center"/>
    </xf>
    <xf numFmtId="178" fontId="12" fillId="0" borderId="0" xfId="49" applyNumberFormat="1" applyFont="1" applyFill="1" applyBorder="1" applyAlignment="1">
      <alignment horizontal="justify" vertical="center"/>
    </xf>
    <xf numFmtId="178" fontId="11" fillId="0" borderId="0" xfId="49" applyNumberFormat="1" applyFont="1" applyFill="1" applyBorder="1" applyAlignment="1">
      <alignment horizontal="center" vertical="center" wrapText="1"/>
    </xf>
    <xf numFmtId="178" fontId="11" fillId="0" borderId="0" xfId="56" applyNumberFormat="1" applyFont="1" applyFill="1"/>
    <xf numFmtId="184" fontId="11" fillId="0" borderId="44" xfId="49" applyNumberFormat="1" applyFont="1" applyFill="1" applyBorder="1" applyAlignment="1">
      <alignment horizontal="center" vertical="center"/>
    </xf>
    <xf numFmtId="180" fontId="11" fillId="0" borderId="45" xfId="49" applyNumberFormat="1" applyFont="1" applyFill="1" applyBorder="1" applyAlignment="1">
      <alignment horizontal="center" vertical="center"/>
    </xf>
    <xf numFmtId="186" fontId="11" fillId="0" borderId="17" xfId="49" applyNumberFormat="1" applyFont="1" applyFill="1" applyBorder="1" applyAlignment="1">
      <alignment horizontal="center" vertical="center" wrapText="1"/>
    </xf>
    <xf numFmtId="176" fontId="11" fillId="0" borderId="12" xfId="49" applyNumberFormat="1" applyFont="1" applyFill="1" applyBorder="1" applyAlignment="1">
      <alignment horizontal="center" vertical="center" wrapText="1"/>
    </xf>
    <xf numFmtId="178" fontId="11" fillId="0" borderId="9" xfId="49" applyNumberFormat="1" applyFont="1" applyFill="1" applyBorder="1" applyAlignment="1">
      <alignment horizontal="right" vertical="center"/>
    </xf>
    <xf numFmtId="178" fontId="11" fillId="15" borderId="16" xfId="49" applyNumberFormat="1" applyFont="1" applyFill="1" applyBorder="1" applyAlignment="1">
      <alignment horizontal="center" vertical="center" wrapText="1"/>
    </xf>
    <xf numFmtId="178" fontId="11" fillId="15" borderId="18" xfId="49" applyNumberFormat="1" applyFont="1" applyFill="1" applyBorder="1" applyAlignment="1">
      <alignment horizontal="justify" vertical="center" wrapText="1"/>
    </xf>
    <xf numFmtId="178" fontId="11" fillId="0" borderId="46" xfId="49" applyNumberFormat="1" applyFont="1" applyFill="1" applyBorder="1" applyAlignment="1">
      <alignment horizontal="justify" vertical="center"/>
    </xf>
    <xf numFmtId="176" fontId="11" fillId="0" borderId="0" xfId="49" applyNumberFormat="1" applyFont="1" applyFill="1" applyBorder="1" applyAlignment="1">
      <alignment horizontal="center" vertical="center" wrapText="1"/>
    </xf>
    <xf numFmtId="178" fontId="12" fillId="0" borderId="0" xfId="49" applyNumberFormat="1" applyFont="1" applyFill="1" applyBorder="1" applyAlignment="1">
      <alignment horizontal="center" vertical="center" wrapText="1"/>
    </xf>
    <xf numFmtId="178" fontId="12" fillId="0" borderId="0" xfId="49" applyNumberFormat="1" applyFont="1" applyFill="1" applyBorder="1" applyAlignment="1">
      <alignment horizontal="justify" vertical="center" wrapText="1"/>
    </xf>
    <xf numFmtId="178" fontId="11" fillId="0" borderId="0" xfId="56" applyNumberFormat="1" applyFont="1" applyFill="1" applyAlignment="1">
      <alignment horizontal="left" indent="4"/>
    </xf>
    <xf numFmtId="0" fontId="11" fillId="0" borderId="0" xfId="56" applyFont="1" applyFill="1" applyBorder="1"/>
    <xf numFmtId="0" fontId="15" fillId="0" borderId="0" xfId="56" applyFont="1" applyFill="1" applyAlignment="1">
      <alignment horizontal="center"/>
    </xf>
    <xf numFmtId="186" fontId="11" fillId="0" borderId="47" xfId="49" applyNumberFormat="1" applyFont="1" applyFill="1" applyBorder="1" applyAlignment="1">
      <alignment horizontal="center" vertical="center"/>
    </xf>
    <xf numFmtId="178" fontId="11" fillId="0" borderId="9" xfId="49" applyNumberFormat="1" applyFont="1" applyFill="1" applyBorder="1" applyAlignment="1">
      <alignment horizontal="justify" vertical="center"/>
    </xf>
    <xf numFmtId="178" fontId="11" fillId="0" borderId="48" xfId="49" applyNumberFormat="1" applyFont="1" applyFill="1" applyBorder="1" applyAlignment="1">
      <alignment horizontal="center" vertical="center" wrapText="1"/>
    </xf>
    <xf numFmtId="178" fontId="12" fillId="0" borderId="0" xfId="49" applyFont="1" applyFill="1" applyBorder="1" applyAlignment="1">
      <alignment horizontal="left" vertical="center"/>
    </xf>
    <xf numFmtId="187" fontId="12" fillId="16" borderId="0" xfId="56" applyNumberFormat="1" applyFont="1" applyFill="1" applyAlignment="1"/>
    <xf numFmtId="1" fontId="11" fillId="6" borderId="0" xfId="56" applyNumberFormat="1" applyFont="1" applyFill="1"/>
    <xf numFmtId="1" fontId="11" fillId="0" borderId="0" xfId="56" applyNumberFormat="1" applyFont="1" applyFill="1"/>
    <xf numFmtId="0" fontId="16" fillId="0" borderId="0" xfId="0" applyFont="1"/>
    <xf numFmtId="0" fontId="13" fillId="0" borderId="0" xfId="0" applyFont="1" applyAlignment="1">
      <alignment horizontal="right" vertical="center"/>
    </xf>
    <xf numFmtId="0" fontId="13" fillId="0" borderId="0" xfId="0" applyFont="1"/>
    <xf numFmtId="0" fontId="17" fillId="0" borderId="0" xfId="0" applyFont="1" applyAlignment="1"/>
    <xf numFmtId="0" fontId="18" fillId="0" borderId="0" xfId="0" applyFont="1"/>
    <xf numFmtId="0" fontId="17" fillId="0" borderId="0" xfId="0" applyFont="1" applyAlignment="1">
      <alignment horizontal="right" vertical="center"/>
    </xf>
    <xf numFmtId="3" fontId="17" fillId="0" borderId="0" xfId="0" applyNumberFormat="1" applyFont="1" applyAlignment="1">
      <alignment horizontal="center"/>
    </xf>
    <xf numFmtId="0" fontId="17" fillId="4" borderId="4" xfId="0" applyFont="1" applyFill="1" applyBorder="1" applyAlignment="1">
      <alignment horizontal="center" vertical="center"/>
    </xf>
    <xf numFmtId="0" fontId="17" fillId="4" borderId="4" xfId="0" applyFont="1" applyFill="1" applyBorder="1" applyAlignment="1">
      <alignment horizontal="center" vertical="center" wrapText="1"/>
    </xf>
    <xf numFmtId="0" fontId="18" fillId="0" borderId="6" xfId="0" applyFont="1" applyBorder="1" applyAlignment="1">
      <alignment horizontal="left" vertical="top"/>
    </xf>
    <xf numFmtId="0" fontId="18" fillId="0" borderId="4" xfId="0" applyFont="1" applyBorder="1" applyAlignment="1">
      <alignment vertical="top" wrapText="1"/>
    </xf>
    <xf numFmtId="3" fontId="18" fillId="0" borderId="4" xfId="0" applyNumberFormat="1" applyFont="1" applyBorder="1" applyAlignment="1">
      <alignment vertical="top"/>
    </xf>
    <xf numFmtId="181" fontId="18" fillId="0" borderId="4" xfId="3" applyNumberFormat="1" applyFont="1" applyBorder="1" applyAlignment="1">
      <alignment horizontal="center" vertical="top"/>
    </xf>
    <xf numFmtId="0" fontId="18" fillId="0" borderId="8" xfId="0" applyFont="1" applyBorder="1" applyAlignment="1">
      <alignment horizontal="left" vertical="top"/>
    </xf>
    <xf numFmtId="0" fontId="18" fillId="0" borderId="7" xfId="0" applyFont="1" applyBorder="1" applyAlignment="1">
      <alignment horizontal="left" vertical="top"/>
    </xf>
    <xf numFmtId="0" fontId="19" fillId="0" borderId="4" xfId="0" applyFont="1" applyBorder="1" applyAlignment="1">
      <alignment vertical="top" wrapText="1"/>
    </xf>
    <xf numFmtId="3" fontId="19" fillId="0" borderId="4" xfId="0" applyNumberFormat="1" applyFont="1" applyBorder="1" applyAlignment="1">
      <alignment vertical="top"/>
    </xf>
    <xf numFmtId="9" fontId="19" fillId="0" borderId="4" xfId="3" applyNumberFormat="1" applyFont="1" applyBorder="1" applyAlignment="1">
      <alignment horizontal="left" vertical="top"/>
    </xf>
    <xf numFmtId="0" fontId="18" fillId="17" borderId="4" xfId="0" applyFont="1" applyFill="1" applyBorder="1" applyAlignment="1">
      <alignment horizontal="left" vertical="top"/>
    </xf>
    <xf numFmtId="0" fontId="18" fillId="17" borderId="4" xfId="0" applyFont="1" applyFill="1" applyBorder="1" applyAlignment="1">
      <alignment vertical="top" wrapText="1"/>
    </xf>
    <xf numFmtId="3" fontId="18" fillId="17" borderId="4" xfId="0" applyNumberFormat="1" applyFont="1" applyFill="1" applyBorder="1" applyAlignment="1">
      <alignment vertical="top"/>
    </xf>
    <xf numFmtId="181" fontId="18" fillId="17" borderId="4" xfId="3" applyNumberFormat="1" applyFont="1" applyFill="1" applyBorder="1" applyAlignment="1">
      <alignment horizontal="center" vertical="top"/>
    </xf>
    <xf numFmtId="9" fontId="18" fillId="17" borderId="4" xfId="3" applyNumberFormat="1" applyFont="1" applyFill="1" applyBorder="1" applyAlignment="1">
      <alignment horizontal="left" vertical="top"/>
    </xf>
    <xf numFmtId="179" fontId="16" fillId="0" borderId="0" xfId="0" applyNumberFormat="1" applyFont="1"/>
    <xf numFmtId="0" fontId="20" fillId="0" borderId="0" xfId="53"/>
    <xf numFmtId="0" fontId="21" fillId="0" borderId="0" xfId="53" applyFont="1"/>
    <xf numFmtId="0" fontId="22" fillId="0" borderId="0" xfId="53" applyFont="1"/>
    <xf numFmtId="0" fontId="22" fillId="4" borderId="4" xfId="53" applyFont="1" applyFill="1" applyBorder="1" applyAlignment="1">
      <alignment horizontal="center" vertical="center"/>
    </xf>
    <xf numFmtId="0" fontId="23" fillId="0" borderId="0" xfId="53" applyFont="1"/>
    <xf numFmtId="3" fontId="20" fillId="0" borderId="0" xfId="53" applyNumberFormat="1"/>
    <xf numFmtId="0" fontId="22" fillId="0" borderId="4" xfId="53" applyFont="1" applyBorder="1"/>
    <xf numFmtId="3" fontId="22" fillId="0" borderId="4" xfId="53" applyNumberFormat="1" applyFont="1" applyBorder="1"/>
    <xf numFmtId="0" fontId="21" fillId="6" borderId="4" xfId="53" applyFont="1" applyFill="1" applyBorder="1"/>
    <xf numFmtId="3" fontId="22" fillId="6" borderId="4" xfId="53" applyNumberFormat="1" applyFont="1" applyFill="1" applyBorder="1"/>
    <xf numFmtId="0" fontId="21" fillId="0" borderId="4" xfId="53" applyFont="1" applyBorder="1"/>
    <xf numFmtId="0" fontId="24" fillId="0" borderId="0" xfId="53" applyFont="1"/>
    <xf numFmtId="0" fontId="21" fillId="0" borderId="4" xfId="53" applyFont="1" applyBorder="1" applyAlignment="1">
      <alignment horizontal="right" vertical="center"/>
    </xf>
    <xf numFmtId="0" fontId="22" fillId="0" borderId="4" xfId="53" applyFont="1" applyBorder="1" applyAlignment="1">
      <alignment horizontal="right" vertical="center"/>
    </xf>
    <xf numFmtId="9" fontId="22" fillId="0" borderId="0" xfId="53" applyNumberFormat="1" applyFont="1" applyBorder="1" applyAlignment="1">
      <alignment horizontal="left" vertical="center"/>
    </xf>
    <xf numFmtId="0" fontId="25" fillId="0" borderId="0" xfId="53" applyFont="1"/>
    <xf numFmtId="0" fontId="26" fillId="0" borderId="0" xfId="0" applyFont="1" applyAlignment="1">
      <alignment horizontal="center" vertical="center" wrapText="1"/>
    </xf>
    <xf numFmtId="0" fontId="27" fillId="0" borderId="0" xfId="0" applyFont="1"/>
    <xf numFmtId="0" fontId="26" fillId="0" borderId="0" xfId="0" applyFont="1"/>
    <xf numFmtId="0" fontId="27" fillId="0" borderId="1" xfId="0" applyFont="1" applyBorder="1" applyAlignment="1">
      <alignment horizontal="center" vertical="center" wrapText="1"/>
    </xf>
    <xf numFmtId="0" fontId="28" fillId="18" borderId="1" xfId="0" applyFont="1" applyFill="1" applyBorder="1" applyAlignment="1">
      <alignment horizontal="left" vertical="top"/>
    </xf>
    <xf numFmtId="0" fontId="28" fillId="18" borderId="1" xfId="0" applyFont="1" applyFill="1" applyBorder="1" applyAlignment="1">
      <alignment horizontal="center" vertical="top"/>
    </xf>
    <xf numFmtId="0" fontId="27" fillId="0" borderId="1" xfId="0" applyFont="1" applyBorder="1" applyAlignment="1">
      <alignment horizontal="left" vertical="top"/>
    </xf>
    <xf numFmtId="3" fontId="27" fillId="0" borderId="1" xfId="0" applyNumberFormat="1" applyFont="1" applyBorder="1" applyAlignment="1">
      <alignment horizontal="right" vertical="top"/>
    </xf>
    <xf numFmtId="188" fontId="27" fillId="0" borderId="1" xfId="0" applyNumberFormat="1" applyFont="1" applyBorder="1" applyAlignment="1">
      <alignment horizontal="right" vertical="top"/>
    </xf>
    <xf numFmtId="3" fontId="27" fillId="0" borderId="1" xfId="0" applyNumberFormat="1" applyFont="1" applyBorder="1" applyAlignment="1">
      <alignment horizontal="right" vertical="top" wrapText="1"/>
    </xf>
    <xf numFmtId="188" fontId="27" fillId="0" borderId="49" xfId="0" applyNumberFormat="1" applyFont="1" applyBorder="1" applyAlignment="1">
      <alignment horizontal="right" vertical="top" wrapText="1"/>
    </xf>
    <xf numFmtId="0" fontId="27" fillId="0" borderId="49" xfId="0" applyFont="1" applyBorder="1" applyAlignment="1">
      <alignment horizontal="left" vertical="top" wrapText="1"/>
    </xf>
    <xf numFmtId="0" fontId="29" fillId="19" borderId="1" xfId="0" applyFont="1" applyFill="1" applyBorder="1" applyAlignment="1">
      <alignment horizontal="center" vertical="top"/>
    </xf>
    <xf numFmtId="0" fontId="29" fillId="19" borderId="1" xfId="0" applyFont="1" applyFill="1" applyBorder="1" applyAlignment="1">
      <alignment horizontal="left" vertical="top"/>
    </xf>
    <xf numFmtId="3" fontId="27" fillId="0" borderId="49" xfId="0" applyNumberFormat="1" applyFont="1" applyBorder="1" applyAlignment="1">
      <alignment horizontal="left" vertical="top" wrapText="1"/>
    </xf>
    <xf numFmtId="0" fontId="27" fillId="0" borderId="50" xfId="0" applyFont="1" applyBorder="1" applyAlignment="1">
      <alignment horizontal="left" vertical="top" wrapText="1"/>
    </xf>
    <xf numFmtId="0" fontId="27" fillId="0" borderId="1" xfId="0" applyFont="1" applyBorder="1" applyAlignment="1">
      <alignment horizontal="center" vertical="top"/>
    </xf>
    <xf numFmtId="0" fontId="27" fillId="0" borderId="1" xfId="0" applyFont="1" applyBorder="1" applyAlignment="1">
      <alignment horizontal="left" vertical="top" wrapText="1"/>
    </xf>
    <xf numFmtId="0" fontId="21" fillId="0" borderId="4" xfId="53" applyFont="1" applyBorder="1" applyAlignment="1" quotePrefix="1">
      <alignment horizontal="right" vertical="center"/>
    </xf>
    <xf numFmtId="0" fontId="22" fillId="0" borderId="4" xfId="53" applyFont="1" applyBorder="1" applyAlignment="1" quotePrefix="1">
      <alignment horizontal="right" vertical="center"/>
    </xf>
    <xf numFmtId="0" fontId="19" fillId="0" borderId="4" xfId="0" applyFont="1" applyBorder="1" applyAlignment="1" quotePrefix="1">
      <alignment vertical="top" wrapText="1"/>
    </xf>
    <xf numFmtId="0" fontId="2" fillId="0" borderId="6" xfId="55" applyFont="1" applyBorder="1" applyAlignment="1" quotePrefix="1">
      <alignment horizontal="left" vertical="top" wrapText="1"/>
    </xf>
  </cellXfs>
  <cellStyles count="5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Comma [0] 2" xfId="49"/>
    <cellStyle name="Normal 17" xfId="50"/>
    <cellStyle name="Normal 2" xfId="51"/>
    <cellStyle name="Normal 3" xfId="52"/>
    <cellStyle name="Normal 4" xfId="53"/>
    <cellStyle name="Normal 5" xfId="54"/>
    <cellStyle name="Normal 6" xfId="55"/>
    <cellStyle name="Normal 7" xfId="56"/>
    <cellStyle name="Percent 2" xfId="57"/>
    <cellStyle name="Percent 3" xfId="58"/>
  </cellStyles>
  <dxfs count="2">
    <dxf>
      <font>
        <color rgb="FF9C0006"/>
      </font>
      <fill>
        <patternFill patternType="solid">
          <bgColor rgb="FFFFC7CE"/>
        </patternFill>
      </fill>
    </dxf>
    <dxf>
      <font>
        <color rgb="FF9C5700"/>
      </font>
      <fill>
        <patternFill patternType="solid">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Data%20Anggaran\APBN\APBN%202025\TKDD%202025\ADD%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mulasi%20Reformulasi%20ADD%20Bulukumba%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Jumlah%20Penduduk%20SE-Kab.%20Bulukumb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aguADD2025"/>
      <sheetName val="Jumlah Desa"/>
      <sheetName val="MasterDTU2025"/>
      <sheetName val="DDIOKK"/>
      <sheetName val="Sheet3"/>
    </sheetNames>
    <sheetDataSet>
      <sheetData sheetId="0"/>
      <sheetData sheetId="1">
        <row r="5">
          <cell r="E5" t="str">
            <v>KAB. ACEH SELATAN</v>
          </cell>
          <cell r="F5">
            <v>259</v>
          </cell>
        </row>
        <row r="6">
          <cell r="E6" t="str">
            <v>KAB. ACEH TENGGARA</v>
          </cell>
          <cell r="F6">
            <v>385</v>
          </cell>
        </row>
        <row r="7">
          <cell r="E7" t="str">
            <v>KAB. ACEH TIMUR</v>
          </cell>
          <cell r="F7">
            <v>513</v>
          </cell>
        </row>
        <row r="8">
          <cell r="E8" t="str">
            <v>KAB. ACEH TENGAH</v>
          </cell>
          <cell r="F8">
            <v>295</v>
          </cell>
        </row>
        <row r="9">
          <cell r="E9" t="str">
            <v>KAB. ACEH BARAT</v>
          </cell>
          <cell r="F9">
            <v>322</v>
          </cell>
        </row>
        <row r="10">
          <cell r="E10" t="str">
            <v>KAB. ACEH BESAR</v>
          </cell>
          <cell r="F10">
            <v>604</v>
          </cell>
        </row>
        <row r="11">
          <cell r="E11" t="str">
            <v>KAB. PIDIE</v>
          </cell>
          <cell r="F11">
            <v>730</v>
          </cell>
        </row>
        <row r="12">
          <cell r="E12" t="str">
            <v>KAB. ACEH UTARA</v>
          </cell>
          <cell r="F12">
            <v>852</v>
          </cell>
        </row>
        <row r="13">
          <cell r="E13" t="str">
            <v>KAB. SIMEULUE</v>
          </cell>
          <cell r="F13">
            <v>138</v>
          </cell>
        </row>
        <row r="14">
          <cell r="E14" t="str">
            <v>KAB. ACEH SINGKIL</v>
          </cell>
          <cell r="F14">
            <v>116</v>
          </cell>
        </row>
        <row r="15">
          <cell r="E15" t="str">
            <v>KAB. BIREUEN</v>
          </cell>
          <cell r="F15">
            <v>609</v>
          </cell>
        </row>
        <row r="16">
          <cell r="E16" t="str">
            <v>KAB. ACEH BARAT DAYA</v>
          </cell>
          <cell r="F16">
            <v>152</v>
          </cell>
        </row>
        <row r="17">
          <cell r="E17" t="str">
            <v>KAB. GAYO LUES</v>
          </cell>
          <cell r="F17">
            <v>136</v>
          </cell>
        </row>
        <row r="18">
          <cell r="E18" t="str">
            <v>KAB. ACEH JAYA</v>
          </cell>
          <cell r="F18">
            <v>172</v>
          </cell>
        </row>
        <row r="19">
          <cell r="E19" t="str">
            <v>KAB. NAGAN RAYA</v>
          </cell>
          <cell r="F19">
            <v>222</v>
          </cell>
        </row>
        <row r="20">
          <cell r="E20" t="str">
            <v>KAB. ACEH TAMIANG</v>
          </cell>
          <cell r="F20">
            <v>216</v>
          </cell>
        </row>
        <row r="21">
          <cell r="E21" t="str">
            <v>KAB. BENER MERIAH</v>
          </cell>
          <cell r="F21">
            <v>232</v>
          </cell>
        </row>
        <row r="22">
          <cell r="E22" t="str">
            <v>KAB. PIDIE JAYA</v>
          </cell>
          <cell r="F22">
            <v>222</v>
          </cell>
        </row>
        <row r="23">
          <cell r="E23" t="str">
            <v>KOTA BANDA ACEH</v>
          </cell>
          <cell r="F23">
            <v>90</v>
          </cell>
        </row>
        <row r="24">
          <cell r="E24" t="str">
            <v>KOTA SABANG</v>
          </cell>
          <cell r="F24">
            <v>18</v>
          </cell>
        </row>
        <row r="25">
          <cell r="E25" t="str">
            <v>KOTA LHOKSEUMAWE</v>
          </cell>
          <cell r="F25">
            <v>68</v>
          </cell>
        </row>
        <row r="26">
          <cell r="E26" t="str">
            <v>KOTA LANGSA</v>
          </cell>
          <cell r="F26">
            <v>66</v>
          </cell>
        </row>
        <row r="27">
          <cell r="E27" t="str">
            <v>KOTA SUBULUSSALAM</v>
          </cell>
          <cell r="F27">
            <v>82</v>
          </cell>
        </row>
        <row r="28">
          <cell r="E28" t="str">
            <v>KAB. TAPANULI TENGAH</v>
          </cell>
          <cell r="F28">
            <v>159</v>
          </cell>
        </row>
        <row r="29">
          <cell r="E29" t="str">
            <v>KAB. TAPANULI UTARA</v>
          </cell>
          <cell r="F29">
            <v>241</v>
          </cell>
        </row>
        <row r="30">
          <cell r="E30" t="str">
            <v>KAB. TAPANULI SELATAN</v>
          </cell>
          <cell r="F30">
            <v>211</v>
          </cell>
        </row>
        <row r="31">
          <cell r="E31" t="str">
            <v>KAB. NIAS</v>
          </cell>
          <cell r="F31">
            <v>170</v>
          </cell>
        </row>
        <row r="32">
          <cell r="E32" t="str">
            <v>KAB. LANGKAT</v>
          </cell>
          <cell r="F32">
            <v>240</v>
          </cell>
        </row>
        <row r="33">
          <cell r="E33" t="str">
            <v>KAB. KARO</v>
          </cell>
          <cell r="F33">
            <v>259</v>
          </cell>
        </row>
        <row r="34">
          <cell r="E34" t="str">
            <v>KAB. DELI SERDANG</v>
          </cell>
          <cell r="F34">
            <v>380</v>
          </cell>
        </row>
        <row r="35">
          <cell r="E35" t="str">
            <v>KAB. SIMALUNGUN</v>
          </cell>
          <cell r="F35">
            <v>386</v>
          </cell>
        </row>
        <row r="36">
          <cell r="E36" t="str">
            <v>KAB. ASAHAN</v>
          </cell>
          <cell r="F36">
            <v>177</v>
          </cell>
        </row>
        <row r="37">
          <cell r="E37" t="str">
            <v>KAB. LABUHANBATU</v>
          </cell>
          <cell r="F37">
            <v>75</v>
          </cell>
        </row>
        <row r="38">
          <cell r="E38" t="str">
            <v>KAB. DAIRI</v>
          </cell>
          <cell r="F38">
            <v>161</v>
          </cell>
        </row>
        <row r="39">
          <cell r="E39" t="str">
            <v>KAB. TOBA</v>
          </cell>
          <cell r="F39">
            <v>231</v>
          </cell>
        </row>
        <row r="40">
          <cell r="E40" t="str">
            <v>KAB. MANDAILING NATAL</v>
          </cell>
          <cell r="F40">
            <v>377</v>
          </cell>
        </row>
        <row r="41">
          <cell r="E41" t="str">
            <v>KAB. NIAS SELATAN</v>
          </cell>
          <cell r="F41">
            <v>459</v>
          </cell>
        </row>
        <row r="42">
          <cell r="E42" t="str">
            <v>KAB. PAKPAK BHARAT</v>
          </cell>
          <cell r="F42">
            <v>52</v>
          </cell>
        </row>
        <row r="43">
          <cell r="E43" t="str">
            <v>KAB. HUMBANG HASUNDUTAN</v>
          </cell>
          <cell r="F43">
            <v>153</v>
          </cell>
        </row>
        <row r="44">
          <cell r="E44" t="str">
            <v>KAB. SAMOSIR</v>
          </cell>
          <cell r="F44">
            <v>128</v>
          </cell>
        </row>
        <row r="45">
          <cell r="E45" t="str">
            <v>KAB. SERDANG BEDAGAI</v>
          </cell>
          <cell r="F45">
            <v>237</v>
          </cell>
        </row>
        <row r="46">
          <cell r="E46" t="str">
            <v>KAB. BATU BARA</v>
          </cell>
          <cell r="F46">
            <v>141</v>
          </cell>
        </row>
        <row r="47">
          <cell r="E47" t="str">
            <v>KAB. PADANG LAWAS UTARA</v>
          </cell>
          <cell r="F47">
            <v>386</v>
          </cell>
        </row>
        <row r="48">
          <cell r="E48" t="str">
            <v>KAB. PADANG LAWAS</v>
          </cell>
          <cell r="F48">
            <v>303</v>
          </cell>
        </row>
        <row r="49">
          <cell r="E49" t="str">
            <v>KAB. LABUHANBATU SELATAN</v>
          </cell>
          <cell r="F49">
            <v>52</v>
          </cell>
        </row>
        <row r="50">
          <cell r="E50" t="str">
            <v>KAB. LABUHANBATU UTARA</v>
          </cell>
          <cell r="F50">
            <v>82</v>
          </cell>
        </row>
        <row r="51">
          <cell r="E51" t="str">
            <v>KAB. NIAS UTARA</v>
          </cell>
          <cell r="F51">
            <v>112</v>
          </cell>
        </row>
        <row r="52">
          <cell r="E52" t="str">
            <v>KAB. NIAS BARAT</v>
          </cell>
          <cell r="F52">
            <v>105</v>
          </cell>
        </row>
        <row r="53">
          <cell r="E53" t="str">
            <v>KOTA PADANG SIDEMPUAN</v>
          </cell>
          <cell r="F53">
            <v>42</v>
          </cell>
        </row>
        <row r="54">
          <cell r="E54" t="str">
            <v>KOTA GUNUNGSITOLI</v>
          </cell>
          <cell r="F54">
            <v>98</v>
          </cell>
        </row>
        <row r="55">
          <cell r="E55" t="str">
            <v>KAB. PESISIR SELATAN</v>
          </cell>
          <cell r="F55">
            <v>182</v>
          </cell>
        </row>
        <row r="56">
          <cell r="E56" t="str">
            <v>KAB. SOLOK</v>
          </cell>
          <cell r="F56">
            <v>74</v>
          </cell>
        </row>
        <row r="57">
          <cell r="E57" t="str">
            <v>KAB. SIJUNJUNG</v>
          </cell>
          <cell r="F57">
            <v>62</v>
          </cell>
        </row>
        <row r="58">
          <cell r="E58" t="str">
            <v>KAB. TANAH DATAR</v>
          </cell>
          <cell r="F58">
            <v>75</v>
          </cell>
        </row>
        <row r="59">
          <cell r="E59" t="str">
            <v>KAB. PADANG PARIAMAN</v>
          </cell>
          <cell r="F59">
            <v>103</v>
          </cell>
        </row>
        <row r="60">
          <cell r="E60" t="str">
            <v>KAB. AGAM</v>
          </cell>
          <cell r="F60">
            <v>92</v>
          </cell>
        </row>
        <row r="61">
          <cell r="E61" t="str">
            <v>KAB. LIMA PULUH KOTA</v>
          </cell>
          <cell r="F61">
            <v>79</v>
          </cell>
        </row>
        <row r="62">
          <cell r="E62" t="str">
            <v>KAB. PASAMAN</v>
          </cell>
          <cell r="F62">
            <v>62</v>
          </cell>
        </row>
        <row r="63">
          <cell r="E63" t="str">
            <v>KAB. KEPULAUAN MENTAWAI</v>
          </cell>
          <cell r="F63">
            <v>43</v>
          </cell>
        </row>
        <row r="64">
          <cell r="E64" t="str">
            <v>KAB. DHARMASRAYA</v>
          </cell>
          <cell r="F64">
            <v>52</v>
          </cell>
        </row>
        <row r="65">
          <cell r="E65" t="str">
            <v>KAB. SOLOK SELATAN</v>
          </cell>
          <cell r="F65">
            <v>39</v>
          </cell>
        </row>
        <row r="66">
          <cell r="E66" t="str">
            <v>KAB. PASAMAN BARAT</v>
          </cell>
          <cell r="F66">
            <v>90</v>
          </cell>
        </row>
        <row r="67">
          <cell r="E67" t="str">
            <v>KOTA SAWAHLUNTO</v>
          </cell>
          <cell r="F67">
            <v>27</v>
          </cell>
        </row>
        <row r="68">
          <cell r="E68" t="str">
            <v>KOTA PARIAMAN</v>
          </cell>
          <cell r="F68">
            <v>55</v>
          </cell>
        </row>
        <row r="69">
          <cell r="E69" t="str">
            <v>KAB. KAMPAR</v>
          </cell>
          <cell r="F69">
            <v>242</v>
          </cell>
        </row>
        <row r="70">
          <cell r="E70" t="str">
            <v>KAB. INDRAGIRI HULU</v>
          </cell>
          <cell r="F70">
            <v>178</v>
          </cell>
        </row>
        <row r="71">
          <cell r="E71" t="str">
            <v>KAB. BENGKALIS</v>
          </cell>
          <cell r="F71">
            <v>136</v>
          </cell>
        </row>
        <row r="72">
          <cell r="E72" t="str">
            <v>KAB. INDRAGIRI HILIR</v>
          </cell>
          <cell r="F72">
            <v>197</v>
          </cell>
        </row>
        <row r="73">
          <cell r="E73" t="str">
            <v>KAB. PELALAWAN</v>
          </cell>
          <cell r="F73">
            <v>104</v>
          </cell>
        </row>
        <row r="74">
          <cell r="E74" t="str">
            <v>KAB. ROKAN HULU</v>
          </cell>
          <cell r="F74">
            <v>139</v>
          </cell>
        </row>
        <row r="75">
          <cell r="E75" t="str">
            <v>KAB. ROKAN HILIR</v>
          </cell>
          <cell r="F75">
            <v>159</v>
          </cell>
        </row>
        <row r="76">
          <cell r="E76" t="str">
            <v>KAB. SIAK</v>
          </cell>
          <cell r="F76">
            <v>122</v>
          </cell>
        </row>
        <row r="77">
          <cell r="E77" t="str">
            <v>KAB. KUANTAN SINGINGI</v>
          </cell>
          <cell r="F77">
            <v>218</v>
          </cell>
        </row>
        <row r="78">
          <cell r="E78" t="str">
            <v>KAB. KEPULAUAN MERANTI</v>
          </cell>
          <cell r="F78">
            <v>96</v>
          </cell>
        </row>
        <row r="79">
          <cell r="E79" t="str">
            <v>KAB. KERINCI</v>
          </cell>
          <cell r="F79">
            <v>285</v>
          </cell>
        </row>
        <row r="80">
          <cell r="E80" t="str">
            <v>KAB. MERANGIN</v>
          </cell>
          <cell r="F80">
            <v>205</v>
          </cell>
        </row>
        <row r="81">
          <cell r="E81" t="str">
            <v>KAB. SAROLANGUN</v>
          </cell>
          <cell r="F81">
            <v>149</v>
          </cell>
        </row>
        <row r="82">
          <cell r="E82" t="str">
            <v>KAB. BATANGHARI</v>
          </cell>
          <cell r="F82">
            <v>110</v>
          </cell>
        </row>
        <row r="83">
          <cell r="E83" t="str">
            <v>KAB. MUARO JAMBI</v>
          </cell>
          <cell r="F83">
            <v>150</v>
          </cell>
        </row>
        <row r="84">
          <cell r="E84" t="str">
            <v>KAB. TANJUNG JABUNG BARAT</v>
          </cell>
          <cell r="F84">
            <v>114</v>
          </cell>
        </row>
        <row r="85">
          <cell r="E85" t="str">
            <v>KAB. TANJUNG JABUNG TIMUR</v>
          </cell>
          <cell r="F85">
            <v>73</v>
          </cell>
        </row>
        <row r="86">
          <cell r="E86" t="str">
            <v>KAB. BUNGO</v>
          </cell>
          <cell r="F86">
            <v>141</v>
          </cell>
        </row>
        <row r="87">
          <cell r="E87" t="str">
            <v>KAB. TEBO</v>
          </cell>
          <cell r="F87">
            <v>122</v>
          </cell>
        </row>
        <row r="88">
          <cell r="E88" t="str">
            <v>KOTA SUNGAI PENUH</v>
          </cell>
          <cell r="F88">
            <v>65</v>
          </cell>
        </row>
        <row r="89">
          <cell r="E89" t="str">
            <v>KAB. OGAN KOMERING ULU</v>
          </cell>
          <cell r="F89">
            <v>143</v>
          </cell>
        </row>
        <row r="90">
          <cell r="E90" t="str">
            <v>KAB. OGAN KOMERING ILIR</v>
          </cell>
          <cell r="F90">
            <v>314</v>
          </cell>
        </row>
        <row r="91">
          <cell r="E91" t="str">
            <v>KAB. MUARA ENIM</v>
          </cell>
          <cell r="F91">
            <v>245</v>
          </cell>
        </row>
        <row r="92">
          <cell r="E92" t="str">
            <v>KAB. LAHAT</v>
          </cell>
          <cell r="F92">
            <v>360</v>
          </cell>
        </row>
        <row r="93">
          <cell r="E93" t="str">
            <v>KAB. MUSI RAWAS</v>
          </cell>
          <cell r="F93">
            <v>186</v>
          </cell>
        </row>
        <row r="94">
          <cell r="E94" t="str">
            <v>KAB. MUSI BANYUASIN</v>
          </cell>
          <cell r="F94">
            <v>229</v>
          </cell>
        </row>
        <row r="95">
          <cell r="E95" t="str">
            <v>KAB. BANYUASIN</v>
          </cell>
          <cell r="F95">
            <v>288</v>
          </cell>
        </row>
        <row r="96">
          <cell r="E96" t="str">
            <v>KAB. OGAN KOMERING ULU TIMUR</v>
          </cell>
          <cell r="F96">
            <v>305</v>
          </cell>
        </row>
        <row r="97">
          <cell r="E97" t="str">
            <v>KAB. OGAN KOMERING ULU SELATAN</v>
          </cell>
          <cell r="F97">
            <v>252</v>
          </cell>
        </row>
        <row r="98">
          <cell r="E98" t="str">
            <v>KAB. OGAN ILIR</v>
          </cell>
          <cell r="F98">
            <v>227</v>
          </cell>
        </row>
        <row r="99">
          <cell r="E99" t="str">
            <v>KAB. EMPAT LAWANG</v>
          </cell>
          <cell r="F99">
            <v>147</v>
          </cell>
        </row>
        <row r="100">
          <cell r="E100" t="str">
            <v>KAB. PENUKAL ABAB LEMATANG ILIR</v>
          </cell>
          <cell r="F100">
            <v>65</v>
          </cell>
        </row>
        <row r="101">
          <cell r="E101" t="str">
            <v>KAB. MUSI RAWAS UTARA</v>
          </cell>
          <cell r="F101">
            <v>82</v>
          </cell>
        </row>
        <row r="102">
          <cell r="E102" t="str">
            <v>KOTA PRABUMULIH</v>
          </cell>
          <cell r="F102">
            <v>12</v>
          </cell>
        </row>
        <row r="103">
          <cell r="E103" t="str">
            <v>KAB. BENGKULU SELATAN</v>
          </cell>
          <cell r="F103">
            <v>142</v>
          </cell>
        </row>
        <row r="104">
          <cell r="E104" t="str">
            <v>KAB. REJANG LEBONG</v>
          </cell>
          <cell r="F104">
            <v>122</v>
          </cell>
        </row>
        <row r="105">
          <cell r="E105" t="str">
            <v>KAB. BENGKULU UTARA</v>
          </cell>
          <cell r="F105">
            <v>215</v>
          </cell>
        </row>
        <row r="106">
          <cell r="E106" t="str">
            <v>KAB. KAUR</v>
          </cell>
          <cell r="F106">
            <v>192</v>
          </cell>
        </row>
        <row r="107">
          <cell r="E107" t="str">
            <v>KAB. SELUMA</v>
          </cell>
          <cell r="F107">
            <v>182</v>
          </cell>
        </row>
        <row r="108">
          <cell r="E108" t="str">
            <v>KAB. MUKO MUKO</v>
          </cell>
          <cell r="F108">
            <v>148</v>
          </cell>
        </row>
        <row r="109">
          <cell r="E109" t="str">
            <v>KAB. LEBONG</v>
          </cell>
          <cell r="F109">
            <v>93</v>
          </cell>
        </row>
        <row r="110">
          <cell r="E110" t="str">
            <v>KAB. KEPAHIANG</v>
          </cell>
          <cell r="F110">
            <v>105</v>
          </cell>
        </row>
        <row r="111">
          <cell r="E111" t="str">
            <v>KAB. BENGKULU TENGAH</v>
          </cell>
          <cell r="F111">
            <v>142</v>
          </cell>
        </row>
        <row r="112">
          <cell r="E112" t="str">
            <v>KAB. LAMPUNG SELATAN</v>
          </cell>
          <cell r="F112">
            <v>256</v>
          </cell>
        </row>
        <row r="113">
          <cell r="E113" t="str">
            <v>KAB. LAMPUNG TENGAH</v>
          </cell>
          <cell r="F113">
            <v>301</v>
          </cell>
        </row>
        <row r="114">
          <cell r="E114" t="str">
            <v>KAB. LAMPUNG UTARA</v>
          </cell>
          <cell r="F114">
            <v>232</v>
          </cell>
        </row>
        <row r="115">
          <cell r="E115" t="str">
            <v>KAB. LAMPUNG BARAT</v>
          </cell>
          <cell r="F115">
            <v>131</v>
          </cell>
        </row>
        <row r="116">
          <cell r="E116" t="str">
            <v>KAB. TULANG BAWANG</v>
          </cell>
          <cell r="F116">
            <v>147</v>
          </cell>
        </row>
        <row r="117">
          <cell r="E117" t="str">
            <v>KAB. TANGGAMUS</v>
          </cell>
          <cell r="F117">
            <v>299</v>
          </cell>
        </row>
        <row r="118">
          <cell r="E118" t="str">
            <v>KAB. LAMPUNG TIMUR</v>
          </cell>
          <cell r="F118">
            <v>264</v>
          </cell>
        </row>
        <row r="119">
          <cell r="E119" t="str">
            <v>KAB. WAY KANAN</v>
          </cell>
          <cell r="F119">
            <v>221</v>
          </cell>
        </row>
        <row r="120">
          <cell r="E120" t="str">
            <v>KAB. PESAWARAN</v>
          </cell>
          <cell r="F120">
            <v>148</v>
          </cell>
        </row>
        <row r="121">
          <cell r="E121" t="str">
            <v>KAB. PRINGSEWU</v>
          </cell>
          <cell r="F121">
            <v>126</v>
          </cell>
        </row>
        <row r="122">
          <cell r="E122" t="str">
            <v>KAB. MESUJI</v>
          </cell>
          <cell r="F122">
            <v>105</v>
          </cell>
        </row>
        <row r="123">
          <cell r="E123" t="str">
            <v>KAB. TULANG BAWANG BARAT</v>
          </cell>
          <cell r="F123">
            <v>100</v>
          </cell>
        </row>
        <row r="124">
          <cell r="E124" t="str">
            <v>KAB. PESISIR BARAT</v>
          </cell>
          <cell r="F124">
            <v>116</v>
          </cell>
        </row>
        <row r="125">
          <cell r="E125" t="str">
            <v>KAB. BANGKA</v>
          </cell>
          <cell r="F125">
            <v>62</v>
          </cell>
        </row>
        <row r="126">
          <cell r="E126" t="str">
            <v>KAB. BELITUNG</v>
          </cell>
          <cell r="F126">
            <v>42</v>
          </cell>
        </row>
        <row r="127">
          <cell r="E127" t="str">
            <v>KAB. BANGKA SELATAN</v>
          </cell>
          <cell r="F127">
            <v>50</v>
          </cell>
        </row>
        <row r="128">
          <cell r="E128" t="str">
            <v>KAB. BANGKA TENGAH</v>
          </cell>
          <cell r="F128">
            <v>56</v>
          </cell>
        </row>
        <row r="129">
          <cell r="E129" t="str">
            <v>KAB. BANGKA BARAT</v>
          </cell>
          <cell r="F129">
            <v>60</v>
          </cell>
        </row>
        <row r="130">
          <cell r="E130" t="str">
            <v>KAB. BELITUNG TIMUR</v>
          </cell>
          <cell r="F130">
            <v>39</v>
          </cell>
        </row>
        <row r="131">
          <cell r="E131" t="str">
            <v>KAB. BINTAN</v>
          </cell>
          <cell r="F131">
            <v>36</v>
          </cell>
        </row>
        <row r="132">
          <cell r="E132" t="str">
            <v>KAB. KARIMUN</v>
          </cell>
          <cell r="F132">
            <v>42</v>
          </cell>
        </row>
        <row r="133">
          <cell r="E133" t="str">
            <v>KAB. NATUNA</v>
          </cell>
          <cell r="F133">
            <v>70</v>
          </cell>
        </row>
        <row r="134">
          <cell r="E134" t="str">
            <v>KAB. LINGGA</v>
          </cell>
          <cell r="F134">
            <v>75</v>
          </cell>
        </row>
        <row r="135">
          <cell r="E135" t="str">
            <v>KAB. KEPULAUAN ANAMBAS</v>
          </cell>
          <cell r="F135">
            <v>52</v>
          </cell>
        </row>
        <row r="136">
          <cell r="E136" t="str">
            <v>KAB. BOGOR</v>
          </cell>
          <cell r="F136">
            <v>416</v>
          </cell>
        </row>
        <row r="137">
          <cell r="E137" t="str">
            <v>KAB. SUKABUMI</v>
          </cell>
          <cell r="F137">
            <v>381</v>
          </cell>
        </row>
        <row r="138">
          <cell r="E138" t="str">
            <v>KAB. CIANJUR</v>
          </cell>
          <cell r="F138">
            <v>354</v>
          </cell>
        </row>
        <row r="139">
          <cell r="E139" t="str">
            <v>KAB. BANDUNG</v>
          </cell>
          <cell r="F139">
            <v>270</v>
          </cell>
        </row>
        <row r="140">
          <cell r="E140" t="str">
            <v>KAB. GARUT</v>
          </cell>
          <cell r="F140">
            <v>421</v>
          </cell>
        </row>
        <row r="141">
          <cell r="E141" t="str">
            <v>KAB. TASIKMALAYA</v>
          </cell>
          <cell r="F141">
            <v>351</v>
          </cell>
        </row>
        <row r="142">
          <cell r="E142" t="str">
            <v>KAB. CIAMIS</v>
          </cell>
          <cell r="F142">
            <v>258</v>
          </cell>
        </row>
        <row r="143">
          <cell r="E143" t="str">
            <v>KAB. KUNINGAN</v>
          </cell>
          <cell r="F143">
            <v>361</v>
          </cell>
        </row>
        <row r="144">
          <cell r="E144" t="str">
            <v>KAB. CIREBON</v>
          </cell>
          <cell r="F144">
            <v>412</v>
          </cell>
        </row>
        <row r="145">
          <cell r="E145" t="str">
            <v>KAB. MAJALENGKA</v>
          </cell>
          <cell r="F145">
            <v>330</v>
          </cell>
        </row>
        <row r="146">
          <cell r="E146" t="str">
            <v>KAB. SUMEDANG</v>
          </cell>
          <cell r="F146">
            <v>270</v>
          </cell>
        </row>
        <row r="147">
          <cell r="E147" t="str">
            <v>KAB. INDRAMAYU</v>
          </cell>
          <cell r="F147">
            <v>309</v>
          </cell>
        </row>
        <row r="148">
          <cell r="E148" t="str">
            <v>KAB. SUBANG</v>
          </cell>
          <cell r="F148">
            <v>245</v>
          </cell>
        </row>
        <row r="149">
          <cell r="E149" t="str">
            <v>KAB. PURWAKARTA</v>
          </cell>
          <cell r="F149">
            <v>183</v>
          </cell>
        </row>
        <row r="150">
          <cell r="E150" t="str">
            <v>KAB. KARAWANG</v>
          </cell>
          <cell r="F150">
            <v>297</v>
          </cell>
        </row>
        <row r="151">
          <cell r="E151" t="str">
            <v>KAB. BEKASI</v>
          </cell>
          <cell r="F151">
            <v>179</v>
          </cell>
        </row>
        <row r="152">
          <cell r="E152" t="str">
            <v>KAB. BANDUNG BARAT</v>
          </cell>
          <cell r="F152">
            <v>165</v>
          </cell>
        </row>
        <row r="153">
          <cell r="E153" t="str">
            <v>KAB. PANGANDARAN</v>
          </cell>
          <cell r="F153">
            <v>93</v>
          </cell>
        </row>
        <row r="154">
          <cell r="E154" t="str">
            <v>KOTA BANJAR</v>
          </cell>
          <cell r="F154">
            <v>16</v>
          </cell>
        </row>
        <row r="155">
          <cell r="E155" t="str">
            <v>KAB. CILACAP</v>
          </cell>
          <cell r="F155">
            <v>269</v>
          </cell>
        </row>
        <row r="156">
          <cell r="E156" t="str">
            <v>KAB. BANYUMAS</v>
          </cell>
          <cell r="F156">
            <v>301</v>
          </cell>
        </row>
        <row r="157">
          <cell r="E157" t="str">
            <v>KAB. PURBALINGGA</v>
          </cell>
          <cell r="F157">
            <v>224</v>
          </cell>
        </row>
        <row r="158">
          <cell r="E158" t="str">
            <v>KAB. BANJARNEGARA</v>
          </cell>
          <cell r="F158">
            <v>266</v>
          </cell>
        </row>
        <row r="159">
          <cell r="E159" t="str">
            <v>KAB. KEBUMEN</v>
          </cell>
          <cell r="F159">
            <v>449</v>
          </cell>
        </row>
        <row r="160">
          <cell r="E160" t="str">
            <v>KAB. PURWOREJO</v>
          </cell>
          <cell r="F160">
            <v>469</v>
          </cell>
        </row>
        <row r="161">
          <cell r="E161" t="str">
            <v>KAB. WONOSOBO</v>
          </cell>
          <cell r="F161">
            <v>236</v>
          </cell>
        </row>
        <row r="162">
          <cell r="E162" t="str">
            <v>KAB. MAGELANG</v>
          </cell>
          <cell r="F162">
            <v>367</v>
          </cell>
        </row>
        <row r="163">
          <cell r="E163" t="str">
            <v>KAB. BOYOLALI</v>
          </cell>
          <cell r="F163">
            <v>261</v>
          </cell>
        </row>
        <row r="164">
          <cell r="E164" t="str">
            <v>KAB. KLATEN</v>
          </cell>
          <cell r="F164">
            <v>391</v>
          </cell>
        </row>
        <row r="165">
          <cell r="E165" t="str">
            <v>KAB. SUKOHARJO</v>
          </cell>
          <cell r="F165">
            <v>150</v>
          </cell>
        </row>
        <row r="166">
          <cell r="E166" t="str">
            <v>KAB. WONOGIRI</v>
          </cell>
          <cell r="F166">
            <v>251</v>
          </cell>
        </row>
        <row r="167">
          <cell r="E167" t="str">
            <v>KAB. KARANGANYAR</v>
          </cell>
          <cell r="F167">
            <v>162</v>
          </cell>
        </row>
        <row r="168">
          <cell r="E168" t="str">
            <v>KAB. SRAGEN</v>
          </cell>
          <cell r="F168">
            <v>196</v>
          </cell>
        </row>
        <row r="169">
          <cell r="E169" t="str">
            <v>KAB. GROBOGAN</v>
          </cell>
          <cell r="F169">
            <v>273</v>
          </cell>
        </row>
        <row r="170">
          <cell r="E170" t="str">
            <v>KAB. BLORA</v>
          </cell>
          <cell r="F170">
            <v>271</v>
          </cell>
        </row>
        <row r="171">
          <cell r="E171" t="str">
            <v>KAB. REMBANG</v>
          </cell>
          <cell r="F171">
            <v>287</v>
          </cell>
        </row>
        <row r="172">
          <cell r="E172" t="str">
            <v>KAB. PATI</v>
          </cell>
          <cell r="F172">
            <v>401</v>
          </cell>
        </row>
        <row r="173">
          <cell r="E173" t="str">
            <v>KAB. KUDUS</v>
          </cell>
          <cell r="F173">
            <v>123</v>
          </cell>
        </row>
        <row r="174">
          <cell r="E174" t="str">
            <v>KAB. JEPARA</v>
          </cell>
          <cell r="F174">
            <v>184</v>
          </cell>
        </row>
        <row r="175">
          <cell r="E175" t="str">
            <v>KAB. DEMAK</v>
          </cell>
          <cell r="F175">
            <v>243</v>
          </cell>
        </row>
        <row r="176">
          <cell r="E176" t="str">
            <v>KAB. SEMARANG</v>
          </cell>
          <cell r="F176">
            <v>208</v>
          </cell>
        </row>
        <row r="177">
          <cell r="E177" t="str">
            <v>KAB. TEMANGGUNG</v>
          </cell>
          <cell r="F177">
            <v>266</v>
          </cell>
        </row>
        <row r="178">
          <cell r="E178" t="str">
            <v>KAB. KENDAL</v>
          </cell>
          <cell r="F178">
            <v>266</v>
          </cell>
        </row>
        <row r="179">
          <cell r="E179" t="str">
            <v>KAB. BATANG</v>
          </cell>
          <cell r="F179">
            <v>239</v>
          </cell>
        </row>
        <row r="180">
          <cell r="E180" t="str">
            <v>KAB. PEKALONGAN</v>
          </cell>
          <cell r="F180">
            <v>272</v>
          </cell>
        </row>
        <row r="181">
          <cell r="E181" t="str">
            <v>KAB. PEMALANG</v>
          </cell>
          <cell r="F181">
            <v>212</v>
          </cell>
        </row>
        <row r="182">
          <cell r="E182" t="str">
            <v>KAB. TEGAL</v>
          </cell>
          <cell r="F182">
            <v>281</v>
          </cell>
        </row>
        <row r="183">
          <cell r="E183" t="str">
            <v>KAB. BREBES</v>
          </cell>
          <cell r="F183">
            <v>292</v>
          </cell>
        </row>
        <row r="184">
          <cell r="E184" t="str">
            <v>KAB. KULON PROGO</v>
          </cell>
          <cell r="F184">
            <v>87</v>
          </cell>
        </row>
        <row r="185">
          <cell r="E185" t="str">
            <v>KAB. BANTUL</v>
          </cell>
          <cell r="F185">
            <v>75</v>
          </cell>
        </row>
        <row r="186">
          <cell r="E186" t="str">
            <v>KAB. GUNUNGKIDUL</v>
          </cell>
          <cell r="F186">
            <v>144</v>
          </cell>
        </row>
        <row r="187">
          <cell r="E187" t="str">
            <v>KAB. SLEMAN</v>
          </cell>
          <cell r="F187">
            <v>86</v>
          </cell>
        </row>
        <row r="188">
          <cell r="E188" t="str">
            <v>KAB. PACITAN</v>
          </cell>
          <cell r="F188">
            <v>167</v>
          </cell>
        </row>
        <row r="189">
          <cell r="E189" t="str">
            <v>KAB. PONOROGO</v>
          </cell>
          <cell r="F189">
            <v>281</v>
          </cell>
        </row>
        <row r="190">
          <cell r="E190" t="str">
            <v>KAB. TRENGGALEK</v>
          </cell>
          <cell r="F190">
            <v>152</v>
          </cell>
        </row>
        <row r="191">
          <cell r="E191" t="str">
            <v>KAB. TULUNGAGUNG</v>
          </cell>
          <cell r="F191">
            <v>257</v>
          </cell>
        </row>
        <row r="192">
          <cell r="E192" t="str">
            <v>KAB. BLITAR</v>
          </cell>
          <cell r="F192">
            <v>220</v>
          </cell>
        </row>
        <row r="193">
          <cell r="E193" t="str">
            <v>KAB. KEDIRI</v>
          </cell>
          <cell r="F193">
            <v>343</v>
          </cell>
        </row>
        <row r="194">
          <cell r="E194" t="str">
            <v>KAB. MALANG</v>
          </cell>
          <cell r="F194">
            <v>378</v>
          </cell>
        </row>
        <row r="195">
          <cell r="E195" t="str">
            <v>KAB. LUMAJANG</v>
          </cell>
          <cell r="F195">
            <v>198</v>
          </cell>
        </row>
        <row r="196">
          <cell r="E196" t="str">
            <v>KAB. JEMBER</v>
          </cell>
          <cell r="F196">
            <v>226</v>
          </cell>
        </row>
        <row r="197">
          <cell r="E197" t="str">
            <v>KAB. BANYUWANGI</v>
          </cell>
          <cell r="F197">
            <v>189</v>
          </cell>
        </row>
        <row r="198">
          <cell r="E198" t="str">
            <v>KAB. BONDOWOSO</v>
          </cell>
          <cell r="F198">
            <v>209</v>
          </cell>
        </row>
        <row r="199">
          <cell r="E199" t="str">
            <v>KAB. SITUBONDO</v>
          </cell>
          <cell r="F199">
            <v>132</v>
          </cell>
        </row>
        <row r="200">
          <cell r="E200" t="str">
            <v>KAB. PROBOLINGGO</v>
          </cell>
          <cell r="F200">
            <v>325</v>
          </cell>
        </row>
        <row r="201">
          <cell r="E201" t="str">
            <v>KAB. PASURUAN</v>
          </cell>
          <cell r="F201">
            <v>341</v>
          </cell>
        </row>
        <row r="202">
          <cell r="E202" t="str">
            <v>KAB. SIDOARJO</v>
          </cell>
          <cell r="F202">
            <v>318</v>
          </cell>
        </row>
        <row r="203">
          <cell r="E203" t="str">
            <v>KAB. MOJOKERTO</v>
          </cell>
          <cell r="F203">
            <v>299</v>
          </cell>
        </row>
        <row r="204">
          <cell r="E204" t="str">
            <v>KAB. JOMBANG</v>
          </cell>
          <cell r="F204">
            <v>302</v>
          </cell>
        </row>
        <row r="205">
          <cell r="E205" t="str">
            <v>KAB. NGANJUK</v>
          </cell>
          <cell r="F205">
            <v>264</v>
          </cell>
        </row>
        <row r="206">
          <cell r="E206" t="str">
            <v>KAB. MADIUN</v>
          </cell>
          <cell r="F206">
            <v>198</v>
          </cell>
        </row>
        <row r="207">
          <cell r="E207" t="str">
            <v>KAB. MAGETAN</v>
          </cell>
          <cell r="F207">
            <v>207</v>
          </cell>
        </row>
        <row r="208">
          <cell r="E208" t="str">
            <v>KAB. NGAWI</v>
          </cell>
          <cell r="F208">
            <v>213</v>
          </cell>
        </row>
        <row r="209">
          <cell r="E209" t="str">
            <v>KAB. BOJONEGORO</v>
          </cell>
          <cell r="F209">
            <v>419</v>
          </cell>
        </row>
        <row r="210">
          <cell r="E210" t="str">
            <v>KAB. TUBAN</v>
          </cell>
          <cell r="F210">
            <v>311</v>
          </cell>
        </row>
        <row r="211">
          <cell r="E211" t="str">
            <v>KAB. LAMONGAN</v>
          </cell>
          <cell r="F211">
            <v>462</v>
          </cell>
        </row>
        <row r="212">
          <cell r="E212" t="str">
            <v>KAB. GRESIK</v>
          </cell>
          <cell r="F212">
            <v>330</v>
          </cell>
        </row>
        <row r="213">
          <cell r="E213" t="str">
            <v>KAB. BANGKALAN</v>
          </cell>
          <cell r="F213">
            <v>273</v>
          </cell>
        </row>
        <row r="214">
          <cell r="E214" t="str">
            <v>KAB. SAMPANG</v>
          </cell>
          <cell r="F214">
            <v>180</v>
          </cell>
        </row>
        <row r="215">
          <cell r="E215" t="str">
            <v>KAB. PAMEKASAN</v>
          </cell>
          <cell r="F215">
            <v>178</v>
          </cell>
        </row>
        <row r="216">
          <cell r="E216" t="str">
            <v>KAB. SUMENEP</v>
          </cell>
          <cell r="F216">
            <v>330</v>
          </cell>
        </row>
        <row r="217">
          <cell r="E217" t="str">
            <v>KOTA BATU</v>
          </cell>
          <cell r="F217">
            <v>19</v>
          </cell>
        </row>
        <row r="218">
          <cell r="E218" t="str">
            <v>KAB. PANDEGLANG</v>
          </cell>
          <cell r="F218">
            <v>326</v>
          </cell>
        </row>
        <row r="219">
          <cell r="E219" t="str">
            <v>KAB. LEBAK</v>
          </cell>
          <cell r="F219">
            <v>340</v>
          </cell>
        </row>
        <row r="220">
          <cell r="E220" t="str">
            <v>KAB. TANGERANG</v>
          </cell>
          <cell r="F220">
            <v>246</v>
          </cell>
        </row>
        <row r="221">
          <cell r="E221" t="str">
            <v>KAB. SERANG</v>
          </cell>
          <cell r="F221">
            <v>326</v>
          </cell>
        </row>
        <row r="222">
          <cell r="E222" t="str">
            <v>KAB. JEMBRANA</v>
          </cell>
          <cell r="F222">
            <v>41</v>
          </cell>
        </row>
        <row r="223">
          <cell r="E223" t="str">
            <v>KAB. TABANAN</v>
          </cell>
          <cell r="F223">
            <v>133</v>
          </cell>
        </row>
        <row r="224">
          <cell r="E224" t="str">
            <v>KAB. BADUNG</v>
          </cell>
          <cell r="F224">
            <v>46</v>
          </cell>
        </row>
        <row r="225">
          <cell r="E225" t="str">
            <v>KAB. GIANYAR</v>
          </cell>
          <cell r="F225">
            <v>64</v>
          </cell>
        </row>
        <row r="226">
          <cell r="E226" t="str">
            <v>KAB. KLUNGKUNG</v>
          </cell>
          <cell r="F226">
            <v>53</v>
          </cell>
        </row>
        <row r="227">
          <cell r="E227" t="str">
            <v>KAB. BANGLI</v>
          </cell>
          <cell r="F227">
            <v>68</v>
          </cell>
        </row>
        <row r="228">
          <cell r="E228" t="str">
            <v>KAB. KARANGASEM</v>
          </cell>
          <cell r="F228">
            <v>75</v>
          </cell>
        </row>
        <row r="229">
          <cell r="E229" t="str">
            <v>KAB. BULELENG</v>
          </cell>
          <cell r="F229">
            <v>129</v>
          </cell>
        </row>
        <row r="230">
          <cell r="E230" t="str">
            <v>KOTA DENPASAR</v>
          </cell>
          <cell r="F230">
            <v>27</v>
          </cell>
        </row>
        <row r="231">
          <cell r="E231" t="str">
            <v>KAB. LOMBOK BARAT</v>
          </cell>
          <cell r="F231">
            <v>119</v>
          </cell>
        </row>
        <row r="232">
          <cell r="E232" t="str">
            <v>KAB. LOMBOK TENGAH</v>
          </cell>
          <cell r="F232">
            <v>142</v>
          </cell>
        </row>
        <row r="233">
          <cell r="E233" t="str">
            <v>KAB. LOMBOK TIMUR</v>
          </cell>
          <cell r="F233">
            <v>239</v>
          </cell>
        </row>
        <row r="234">
          <cell r="E234" t="str">
            <v>KAB. SUMBAWA</v>
          </cell>
          <cell r="F234">
            <v>157</v>
          </cell>
        </row>
        <row r="235">
          <cell r="E235" t="str">
            <v>KAB. DOMPU</v>
          </cell>
          <cell r="F235">
            <v>72</v>
          </cell>
        </row>
        <row r="236">
          <cell r="E236" t="str">
            <v>KAB. BIMA</v>
          </cell>
          <cell r="F236">
            <v>191</v>
          </cell>
        </row>
        <row r="237">
          <cell r="E237" t="str">
            <v>KAB. SUMBAWA BARAT</v>
          </cell>
          <cell r="F237">
            <v>58</v>
          </cell>
        </row>
        <row r="238">
          <cell r="E238" t="str">
            <v>KAB. LOMBOK UTARA</v>
          </cell>
          <cell r="F238">
            <v>43</v>
          </cell>
        </row>
        <row r="239">
          <cell r="E239" t="str">
            <v>KAB. KUPANG</v>
          </cell>
          <cell r="F239">
            <v>160</v>
          </cell>
        </row>
        <row r="240">
          <cell r="E240" t="str">
            <v>KAB. TIMOR TENGAH SELATAN</v>
          </cell>
          <cell r="F240">
            <v>266</v>
          </cell>
        </row>
        <row r="241">
          <cell r="E241" t="str">
            <v>KAB. TIMOR TENGAH UTARA</v>
          </cell>
          <cell r="F241">
            <v>182</v>
          </cell>
        </row>
        <row r="242">
          <cell r="E242" t="str">
            <v>KAB. BELU</v>
          </cell>
          <cell r="F242">
            <v>69</v>
          </cell>
        </row>
        <row r="243">
          <cell r="E243" t="str">
            <v>KAB. ALOR</v>
          </cell>
          <cell r="F243">
            <v>158</v>
          </cell>
        </row>
        <row r="244">
          <cell r="E244" t="str">
            <v>KAB. FLORES TIMUR</v>
          </cell>
          <cell r="F244">
            <v>229</v>
          </cell>
        </row>
        <row r="245">
          <cell r="E245" t="str">
            <v>KAB. SIKKA</v>
          </cell>
          <cell r="F245">
            <v>181</v>
          </cell>
        </row>
        <row r="246">
          <cell r="E246" t="str">
            <v>KAB. ENDE</v>
          </cell>
          <cell r="F246">
            <v>255</v>
          </cell>
        </row>
        <row r="247">
          <cell r="E247" t="str">
            <v>KAB. NGADA</v>
          </cell>
          <cell r="F247">
            <v>190</v>
          </cell>
        </row>
        <row r="248">
          <cell r="E248" t="str">
            <v>KAB. MANGGARAI</v>
          </cell>
          <cell r="F248">
            <v>145</v>
          </cell>
        </row>
        <row r="249">
          <cell r="E249" t="str">
            <v>KAB. SUMBA TIMUR</v>
          </cell>
          <cell r="F249">
            <v>140</v>
          </cell>
        </row>
        <row r="250">
          <cell r="E250" t="str">
            <v>KAB. SUMBA BARAT</v>
          </cell>
          <cell r="F250">
            <v>63</v>
          </cell>
        </row>
        <row r="251">
          <cell r="E251" t="str">
            <v>KAB. LEMBATA</v>
          </cell>
          <cell r="F251">
            <v>144</v>
          </cell>
        </row>
        <row r="252">
          <cell r="E252" t="str">
            <v>KAB. ROTE NDAO</v>
          </cell>
          <cell r="F252">
            <v>112</v>
          </cell>
        </row>
        <row r="253">
          <cell r="E253" t="str">
            <v>KAB. MANGGARAI BARAT</v>
          </cell>
          <cell r="F253">
            <v>164</v>
          </cell>
        </row>
        <row r="254">
          <cell r="E254" t="str">
            <v>KAB. NAGEKEO</v>
          </cell>
          <cell r="F254">
            <v>97</v>
          </cell>
        </row>
        <row r="255">
          <cell r="E255" t="str">
            <v>KAB. SUMBA TENGAH</v>
          </cell>
          <cell r="F255">
            <v>65</v>
          </cell>
        </row>
        <row r="256">
          <cell r="E256" t="str">
            <v>KAB. SUMBA BARAT DAYA</v>
          </cell>
          <cell r="F256">
            <v>173</v>
          </cell>
        </row>
        <row r="257">
          <cell r="E257" t="str">
            <v>KAB. MANGGARAI TIMUR</v>
          </cell>
          <cell r="F257">
            <v>159</v>
          </cell>
        </row>
        <row r="258">
          <cell r="E258" t="str">
            <v>KAB. SABU RAIJUA</v>
          </cell>
          <cell r="F258">
            <v>58</v>
          </cell>
        </row>
        <row r="259">
          <cell r="E259" t="str">
            <v>KAB. MALAKA</v>
          </cell>
          <cell r="F259">
            <v>127</v>
          </cell>
        </row>
        <row r="260">
          <cell r="E260" t="str">
            <v>KAB. SAMBAS</v>
          </cell>
          <cell r="F260">
            <v>195</v>
          </cell>
        </row>
        <row r="261">
          <cell r="E261" t="str">
            <v>KAB. MEMPAWAH</v>
          </cell>
          <cell r="F261">
            <v>60</v>
          </cell>
        </row>
        <row r="262">
          <cell r="E262" t="str">
            <v>KAB. SANGGAU</v>
          </cell>
          <cell r="F262">
            <v>163</v>
          </cell>
        </row>
        <row r="263">
          <cell r="E263" t="str">
            <v>KAB. KETAPANG</v>
          </cell>
          <cell r="F263">
            <v>253</v>
          </cell>
        </row>
        <row r="264">
          <cell r="E264" t="str">
            <v>KAB. SINTANG</v>
          </cell>
          <cell r="F264">
            <v>390</v>
          </cell>
        </row>
        <row r="265">
          <cell r="E265" t="str">
            <v>KAB. KAPUAS HULU</v>
          </cell>
          <cell r="F265">
            <v>278</v>
          </cell>
        </row>
        <row r="266">
          <cell r="E266" t="str">
            <v>KAB. BENGKAYANG</v>
          </cell>
          <cell r="F266">
            <v>122</v>
          </cell>
        </row>
        <row r="267">
          <cell r="E267" t="str">
            <v>KAB. LANDAK</v>
          </cell>
          <cell r="F267">
            <v>156</v>
          </cell>
        </row>
        <row r="268">
          <cell r="E268" t="str">
            <v>KAB. SEKADAU</v>
          </cell>
          <cell r="F268">
            <v>94</v>
          </cell>
        </row>
        <row r="269">
          <cell r="E269" t="str">
            <v>KAB. MELAWI</v>
          </cell>
          <cell r="F269">
            <v>169</v>
          </cell>
        </row>
        <row r="270">
          <cell r="E270" t="str">
            <v>KAB. KAYONG UTARA</v>
          </cell>
          <cell r="F270">
            <v>43</v>
          </cell>
        </row>
        <row r="271">
          <cell r="E271" t="str">
            <v>KAB. KUBU RAYA</v>
          </cell>
          <cell r="F271">
            <v>123</v>
          </cell>
        </row>
        <row r="272">
          <cell r="E272" t="str">
            <v>KAB. KOTAWARINGIN BARAT</v>
          </cell>
          <cell r="F272">
            <v>81</v>
          </cell>
        </row>
        <row r="273">
          <cell r="E273" t="str">
            <v>KAB. KOTAWARINGIN TIMUR</v>
          </cell>
          <cell r="F273">
            <v>168</v>
          </cell>
        </row>
        <row r="274">
          <cell r="E274" t="str">
            <v>KAB. KAPUAS</v>
          </cell>
          <cell r="F274">
            <v>214</v>
          </cell>
        </row>
        <row r="275">
          <cell r="E275" t="str">
            <v>KAB. BARITO SELATAN</v>
          </cell>
          <cell r="F275">
            <v>86</v>
          </cell>
        </row>
        <row r="276">
          <cell r="E276" t="str">
            <v>KAB. BARITO UTARA</v>
          </cell>
          <cell r="F276">
            <v>93</v>
          </cell>
        </row>
        <row r="277">
          <cell r="E277" t="str">
            <v>KAB. KATINGAN</v>
          </cell>
          <cell r="F277">
            <v>154</v>
          </cell>
        </row>
        <row r="278">
          <cell r="E278" t="str">
            <v>KAB. SERUYAN</v>
          </cell>
          <cell r="F278">
            <v>97</v>
          </cell>
        </row>
        <row r="279">
          <cell r="E279" t="str">
            <v>KAB. SUKAMARA</v>
          </cell>
          <cell r="F279">
            <v>29</v>
          </cell>
        </row>
        <row r="280">
          <cell r="E280" t="str">
            <v>KAB. LAMANDAU</v>
          </cell>
          <cell r="F280">
            <v>85</v>
          </cell>
        </row>
        <row r="281">
          <cell r="E281" t="str">
            <v>KAB. GUNUNG MAS</v>
          </cell>
          <cell r="F281">
            <v>114</v>
          </cell>
        </row>
        <row r="282">
          <cell r="E282" t="str">
            <v>KAB. PULANG PISAU</v>
          </cell>
          <cell r="F282">
            <v>95</v>
          </cell>
        </row>
        <row r="283">
          <cell r="E283" t="str">
            <v>KAB. MURUNG RAYA</v>
          </cell>
          <cell r="F283">
            <v>116</v>
          </cell>
        </row>
        <row r="284">
          <cell r="E284" t="str">
            <v>KAB. BARITO TIMUR</v>
          </cell>
          <cell r="F284">
            <v>100</v>
          </cell>
        </row>
        <row r="285">
          <cell r="E285" t="str">
            <v>KAB. TANAH LAUT</v>
          </cell>
          <cell r="F285">
            <v>130</v>
          </cell>
        </row>
        <row r="286">
          <cell r="E286" t="str">
            <v>KAB. KOTABARU</v>
          </cell>
          <cell r="F286">
            <v>198</v>
          </cell>
        </row>
        <row r="287">
          <cell r="E287" t="str">
            <v>KAB. BANJAR</v>
          </cell>
          <cell r="F287">
            <v>277</v>
          </cell>
        </row>
        <row r="288">
          <cell r="E288" t="str">
            <v>KAB. BARITO KUALA</v>
          </cell>
          <cell r="F288">
            <v>195</v>
          </cell>
        </row>
        <row r="289">
          <cell r="E289" t="str">
            <v>KAB. TAPIN</v>
          </cell>
          <cell r="F289">
            <v>126</v>
          </cell>
        </row>
        <row r="290">
          <cell r="E290" t="str">
            <v>KAB. HULU SUNGAI SELATAN</v>
          </cell>
          <cell r="F290">
            <v>144</v>
          </cell>
        </row>
        <row r="291">
          <cell r="E291" t="str">
            <v>KAB. HULU SUNGAI TENGAH</v>
          </cell>
          <cell r="F291">
            <v>161</v>
          </cell>
        </row>
        <row r="292">
          <cell r="E292" t="str">
            <v>KAB. HULU SUNGAI UTARA</v>
          </cell>
          <cell r="F292">
            <v>214</v>
          </cell>
        </row>
        <row r="293">
          <cell r="E293" t="str">
            <v>KAB. TABALONG</v>
          </cell>
          <cell r="F293">
            <v>121</v>
          </cell>
        </row>
        <row r="294">
          <cell r="E294" t="str">
            <v>KAB. TANAH BUMBU</v>
          </cell>
          <cell r="F294">
            <v>152</v>
          </cell>
        </row>
        <row r="295">
          <cell r="E295" t="str">
            <v>KAB. BALANGAN</v>
          </cell>
          <cell r="F295">
            <v>154</v>
          </cell>
        </row>
        <row r="296">
          <cell r="E296" t="str">
            <v>KAB. PASER</v>
          </cell>
          <cell r="F296">
            <v>139</v>
          </cell>
        </row>
        <row r="297">
          <cell r="E297" t="str">
            <v>KAB. KUTAI KARTANEGARA</v>
          </cell>
          <cell r="F297">
            <v>193</v>
          </cell>
        </row>
        <row r="298">
          <cell r="E298" t="str">
            <v>KAB. BERAU</v>
          </cell>
          <cell r="F298">
            <v>100</v>
          </cell>
        </row>
        <row r="299">
          <cell r="E299" t="str">
            <v>KAB. KUTAI BARAT</v>
          </cell>
          <cell r="F299">
            <v>190</v>
          </cell>
        </row>
        <row r="300">
          <cell r="E300" t="str">
            <v>KAB. KUTAI TIMUR</v>
          </cell>
          <cell r="F300">
            <v>139</v>
          </cell>
        </row>
        <row r="301">
          <cell r="E301" t="str">
            <v>KAB. PENAJAM PASER UTARA</v>
          </cell>
          <cell r="F301">
            <v>30</v>
          </cell>
        </row>
        <row r="302">
          <cell r="E302" t="str">
            <v>KAB. MAHAKAM ULU</v>
          </cell>
          <cell r="F302">
            <v>50</v>
          </cell>
        </row>
        <row r="303">
          <cell r="E303" t="str">
            <v>KAB. BULUNGAN</v>
          </cell>
          <cell r="F303">
            <v>74</v>
          </cell>
        </row>
        <row r="304">
          <cell r="E304" t="str">
            <v>KAB. MALINAU</v>
          </cell>
          <cell r="F304">
            <v>109</v>
          </cell>
        </row>
        <row r="305">
          <cell r="E305" t="str">
            <v>KAB. NUNUKAN</v>
          </cell>
          <cell r="F305">
            <v>232</v>
          </cell>
        </row>
        <row r="306">
          <cell r="E306" t="str">
            <v>KAB. TANA TIDUNG</v>
          </cell>
          <cell r="F306">
            <v>32</v>
          </cell>
        </row>
        <row r="307">
          <cell r="E307" t="str">
            <v>KAB. BOLAANG MONGONDOW</v>
          </cell>
          <cell r="F307">
            <v>200</v>
          </cell>
        </row>
        <row r="308">
          <cell r="E308" t="str">
            <v>KAB. MINAHASA</v>
          </cell>
          <cell r="F308">
            <v>227</v>
          </cell>
        </row>
        <row r="309">
          <cell r="E309" t="str">
            <v>KAB. KEPULAUAN SANGIHE</v>
          </cell>
          <cell r="F309">
            <v>145</v>
          </cell>
        </row>
        <row r="310">
          <cell r="E310" t="str">
            <v>KAB. KEPULAUAN TALAUD</v>
          </cell>
          <cell r="F310">
            <v>142</v>
          </cell>
        </row>
        <row r="311">
          <cell r="E311" t="str">
            <v>KAB. MINAHASA SELATAN</v>
          </cell>
          <cell r="F311">
            <v>167</v>
          </cell>
        </row>
        <row r="312">
          <cell r="E312" t="str">
            <v>KAB. MINAHASA UTARA</v>
          </cell>
          <cell r="F312">
            <v>125</v>
          </cell>
        </row>
        <row r="313">
          <cell r="E313" t="str">
            <v>KAB. MINAHASA TENGGARA</v>
          </cell>
          <cell r="F313">
            <v>135</v>
          </cell>
        </row>
        <row r="314">
          <cell r="E314" t="str">
            <v>KAB. BOLAANG MONGONDOW UTARA</v>
          </cell>
          <cell r="F314">
            <v>106</v>
          </cell>
        </row>
        <row r="315">
          <cell r="E315" t="str">
            <v>KAB. KEP. SIAU TAGULANDANG BIARO</v>
          </cell>
          <cell r="F315">
            <v>83</v>
          </cell>
        </row>
        <row r="316">
          <cell r="E316" t="str">
            <v>KAB. BOLAANG MONGONDOW TIMUR</v>
          </cell>
          <cell r="F316">
            <v>81</v>
          </cell>
        </row>
        <row r="317">
          <cell r="E317" t="str">
            <v>KAB. BOLAANG MONGONDOW SELATAN</v>
          </cell>
          <cell r="F317">
            <v>81</v>
          </cell>
        </row>
        <row r="318">
          <cell r="E318" t="str">
            <v>KOTA KOTAMOBAGU</v>
          </cell>
          <cell r="F318">
            <v>15</v>
          </cell>
        </row>
        <row r="319">
          <cell r="E319" t="str">
            <v>KAB. BANGGAI</v>
          </cell>
          <cell r="F319">
            <v>291</v>
          </cell>
        </row>
        <row r="320">
          <cell r="E320" t="str">
            <v>KAB. POSO</v>
          </cell>
          <cell r="F320">
            <v>142</v>
          </cell>
        </row>
        <row r="321">
          <cell r="E321" t="str">
            <v>KAB. DONGGALA</v>
          </cell>
          <cell r="F321">
            <v>158</v>
          </cell>
        </row>
        <row r="322">
          <cell r="E322" t="str">
            <v>KAB. TOLI TOLI</v>
          </cell>
          <cell r="F322">
            <v>103</v>
          </cell>
        </row>
        <row r="323">
          <cell r="E323" t="str">
            <v>KAB. BUOL</v>
          </cell>
          <cell r="F323">
            <v>108</v>
          </cell>
        </row>
        <row r="324">
          <cell r="E324" t="str">
            <v>KAB. MOROWALI</v>
          </cell>
          <cell r="F324">
            <v>126</v>
          </cell>
        </row>
        <row r="325">
          <cell r="E325" t="str">
            <v>KAB. BANGGAI KEPULAUAN</v>
          </cell>
          <cell r="F325">
            <v>141</v>
          </cell>
        </row>
        <row r="326">
          <cell r="E326" t="str">
            <v>KAB. PARIGI MOUTONG</v>
          </cell>
          <cell r="F326">
            <v>278</v>
          </cell>
        </row>
        <row r="327">
          <cell r="E327" t="str">
            <v>KAB. TOJO UNA UNA</v>
          </cell>
          <cell r="F327">
            <v>134</v>
          </cell>
        </row>
        <row r="328">
          <cell r="E328" t="str">
            <v>KAB. SIGI</v>
          </cell>
          <cell r="F328">
            <v>176</v>
          </cell>
        </row>
        <row r="329">
          <cell r="E329" t="str">
            <v>KAB. BANGGAI LAUT</v>
          </cell>
          <cell r="F329">
            <v>63</v>
          </cell>
        </row>
        <row r="330">
          <cell r="E330" t="str">
            <v>KAB. MOROWALI UTARA</v>
          </cell>
          <cell r="F330">
            <v>122</v>
          </cell>
        </row>
        <row r="331">
          <cell r="E331" t="str">
            <v>KAB. KEPULAUAN SELAYAR</v>
          </cell>
          <cell r="F331">
            <v>81</v>
          </cell>
        </row>
        <row r="332">
          <cell r="E332" t="str">
            <v>KAB. BULUKUMBA</v>
          </cell>
          <cell r="F332">
            <v>109</v>
          </cell>
        </row>
        <row r="333">
          <cell r="E333" t="str">
            <v>KAB. BANTAENG</v>
          </cell>
          <cell r="F333">
            <v>46</v>
          </cell>
        </row>
        <row r="334">
          <cell r="E334" t="str">
            <v>KAB. JENEPONTO</v>
          </cell>
          <cell r="F334">
            <v>82</v>
          </cell>
        </row>
        <row r="335">
          <cell r="E335" t="str">
            <v>KAB. TAKALAR</v>
          </cell>
          <cell r="F335">
            <v>86</v>
          </cell>
        </row>
        <row r="336">
          <cell r="E336" t="str">
            <v>KAB. GOWA</v>
          </cell>
          <cell r="F336">
            <v>121</v>
          </cell>
        </row>
        <row r="337">
          <cell r="E337" t="str">
            <v>KAB. SINJAI</v>
          </cell>
          <cell r="F337">
            <v>67</v>
          </cell>
        </row>
        <row r="338">
          <cell r="E338" t="str">
            <v>KAB. BONE</v>
          </cell>
          <cell r="F338">
            <v>328</v>
          </cell>
        </row>
        <row r="339">
          <cell r="E339" t="str">
            <v>KAB. MAROS</v>
          </cell>
          <cell r="F339">
            <v>80</v>
          </cell>
        </row>
        <row r="340">
          <cell r="E340" t="str">
            <v>KAB. PANGKAJENE DAN KEPULAUAN</v>
          </cell>
          <cell r="F340">
            <v>65</v>
          </cell>
        </row>
        <row r="341">
          <cell r="E341" t="str">
            <v>KAB. BARRU</v>
          </cell>
          <cell r="F341">
            <v>40</v>
          </cell>
        </row>
        <row r="342">
          <cell r="E342" t="str">
            <v>KAB. SOPPENG</v>
          </cell>
          <cell r="F342">
            <v>49</v>
          </cell>
        </row>
        <row r="343">
          <cell r="E343" t="str">
            <v>KAB. WAJO</v>
          </cell>
          <cell r="F343">
            <v>142</v>
          </cell>
        </row>
        <row r="344">
          <cell r="E344" t="str">
            <v>KAB. SIDENRENG RAPPANG</v>
          </cell>
          <cell r="F344">
            <v>68</v>
          </cell>
        </row>
        <row r="345">
          <cell r="E345" t="str">
            <v>KAB. PINRANG</v>
          </cell>
          <cell r="F345">
            <v>69</v>
          </cell>
        </row>
        <row r="346">
          <cell r="E346" t="str">
            <v>KAB. ENREKANG</v>
          </cell>
          <cell r="F346">
            <v>112</v>
          </cell>
        </row>
        <row r="347">
          <cell r="E347" t="str">
            <v>KAB. LUWU</v>
          </cell>
          <cell r="F347">
            <v>207</v>
          </cell>
        </row>
        <row r="348">
          <cell r="E348" t="str">
            <v>KAB. TANA TORAJA</v>
          </cell>
          <cell r="F348">
            <v>112</v>
          </cell>
        </row>
        <row r="349">
          <cell r="E349" t="str">
            <v>KAB. LUWU UTARA</v>
          </cell>
          <cell r="F349">
            <v>166</v>
          </cell>
        </row>
        <row r="350">
          <cell r="E350" t="str">
            <v>KAB. LUWU TIMUR</v>
          </cell>
          <cell r="F350">
            <v>125</v>
          </cell>
        </row>
        <row r="351">
          <cell r="E351" t="str">
            <v>KAB. TORAJA UTARA</v>
          </cell>
          <cell r="F351">
            <v>111</v>
          </cell>
        </row>
        <row r="352">
          <cell r="E352" t="str">
            <v>KAB. KOLAKA</v>
          </cell>
          <cell r="F352">
            <v>100</v>
          </cell>
        </row>
        <row r="353">
          <cell r="E353" t="str">
            <v>KAB. KONAWE</v>
          </cell>
          <cell r="F353">
            <v>291</v>
          </cell>
        </row>
        <row r="354">
          <cell r="E354" t="str">
            <v>KAB. MUNA</v>
          </cell>
          <cell r="F354">
            <v>124</v>
          </cell>
        </row>
        <row r="355">
          <cell r="E355" t="str">
            <v>KAB. BUTON</v>
          </cell>
          <cell r="F355">
            <v>83</v>
          </cell>
        </row>
        <row r="356">
          <cell r="E356" t="str">
            <v>KAB. KONAWE SELATAN</v>
          </cell>
          <cell r="F356">
            <v>336</v>
          </cell>
        </row>
        <row r="357">
          <cell r="E357" t="str">
            <v>KAB. BOMBANA</v>
          </cell>
          <cell r="F357">
            <v>121</v>
          </cell>
        </row>
        <row r="358">
          <cell r="E358" t="str">
            <v>KAB. WAKATOBI</v>
          </cell>
          <cell r="F358">
            <v>75</v>
          </cell>
        </row>
        <row r="359">
          <cell r="E359" t="str">
            <v>KAB. KOLAKA UTARA</v>
          </cell>
          <cell r="F359">
            <v>127</v>
          </cell>
        </row>
        <row r="360">
          <cell r="E360" t="str">
            <v>KAB. KONAWE UTARA</v>
          </cell>
          <cell r="F360">
            <v>159</v>
          </cell>
        </row>
        <row r="361">
          <cell r="E361" t="str">
            <v>KAB. BUTON UTARA</v>
          </cell>
          <cell r="F361">
            <v>78</v>
          </cell>
        </row>
        <row r="362">
          <cell r="E362" t="str">
            <v>KAB. KOLAKA TIMUR</v>
          </cell>
          <cell r="F362">
            <v>117</v>
          </cell>
        </row>
        <row r="363">
          <cell r="E363" t="str">
            <v>KAB. KONAWE KEPULAUAN</v>
          </cell>
          <cell r="F363">
            <v>89</v>
          </cell>
        </row>
        <row r="364">
          <cell r="E364" t="str">
            <v>KAB. MUNA BARAT</v>
          </cell>
          <cell r="F364">
            <v>81</v>
          </cell>
        </row>
        <row r="365">
          <cell r="E365" t="str">
            <v>KAB. BUTON TENGAH</v>
          </cell>
          <cell r="F365">
            <v>67</v>
          </cell>
        </row>
        <row r="366">
          <cell r="E366" t="str">
            <v>KAB. BUTON SELATAN</v>
          </cell>
          <cell r="F366">
            <v>60</v>
          </cell>
        </row>
        <row r="367">
          <cell r="E367" t="str">
            <v>KAB. GORONTALO</v>
          </cell>
          <cell r="F367">
            <v>191</v>
          </cell>
        </row>
        <row r="368">
          <cell r="E368" t="str">
            <v>KAB. BOALEMO</v>
          </cell>
          <cell r="F368">
            <v>82</v>
          </cell>
        </row>
        <row r="369">
          <cell r="E369" t="str">
            <v>KAB. BONE BOLANGO</v>
          </cell>
          <cell r="F369">
            <v>160</v>
          </cell>
        </row>
        <row r="370">
          <cell r="E370" t="str">
            <v>KAB. POHUWATO</v>
          </cell>
          <cell r="F370">
            <v>101</v>
          </cell>
        </row>
        <row r="371">
          <cell r="E371" t="str">
            <v>KAB. GORONTALO UTARA</v>
          </cell>
          <cell r="F371">
            <v>123</v>
          </cell>
        </row>
        <row r="372">
          <cell r="E372" t="str">
            <v>KAB. PASANGKAYU</v>
          </cell>
          <cell r="F372">
            <v>59</v>
          </cell>
        </row>
        <row r="373">
          <cell r="E373" t="str">
            <v>KAB. MAMUJU</v>
          </cell>
          <cell r="F373">
            <v>88</v>
          </cell>
        </row>
        <row r="374">
          <cell r="E374" t="str">
            <v>KAB. MAMASA</v>
          </cell>
          <cell r="F374">
            <v>168</v>
          </cell>
        </row>
        <row r="375">
          <cell r="E375" t="str">
            <v>KAB. POLEWALI MANDAR</v>
          </cell>
          <cell r="F375">
            <v>144</v>
          </cell>
        </row>
        <row r="376">
          <cell r="E376" t="str">
            <v>KAB. MAJENE</v>
          </cell>
          <cell r="F376">
            <v>62</v>
          </cell>
        </row>
        <row r="377">
          <cell r="E377" t="str">
            <v>KAB. MAMUJU TENGAH</v>
          </cell>
          <cell r="F377">
            <v>54</v>
          </cell>
        </row>
        <row r="378">
          <cell r="E378" t="str">
            <v>KAB. MALUKU TENGAH</v>
          </cell>
          <cell r="F378">
            <v>186</v>
          </cell>
        </row>
        <row r="379">
          <cell r="E379" t="str">
            <v>KAB. MALUKU TENGGARA</v>
          </cell>
          <cell r="F379">
            <v>190</v>
          </cell>
        </row>
        <row r="380">
          <cell r="E380" t="str">
            <v>KAB. KEPULAUAN TANIMBAR</v>
          </cell>
          <cell r="F380">
            <v>80</v>
          </cell>
        </row>
        <row r="381">
          <cell r="E381" t="str">
            <v>KAB. BURU</v>
          </cell>
          <cell r="F381">
            <v>82</v>
          </cell>
        </row>
        <row r="382">
          <cell r="E382" t="str">
            <v>KAB. SERAM BAGIAN TIMUR</v>
          </cell>
          <cell r="F382">
            <v>198</v>
          </cell>
        </row>
        <row r="383">
          <cell r="E383" t="str">
            <v>KAB. SERAM BAGIAN BARAT</v>
          </cell>
          <cell r="F383">
            <v>92</v>
          </cell>
        </row>
        <row r="384">
          <cell r="E384" t="str">
            <v>KAB. KEPULAUAN ARU</v>
          </cell>
          <cell r="F384">
            <v>117</v>
          </cell>
        </row>
        <row r="385">
          <cell r="E385" t="str">
            <v>KAB. MALUKU BARAT DAYA</v>
          </cell>
          <cell r="F385">
            <v>117</v>
          </cell>
        </row>
        <row r="386">
          <cell r="E386" t="str">
            <v>KAB. BURU SELATAN</v>
          </cell>
          <cell r="F386">
            <v>81</v>
          </cell>
        </row>
        <row r="387">
          <cell r="E387" t="str">
            <v>KOTA AMBON</v>
          </cell>
          <cell r="F387">
            <v>30</v>
          </cell>
        </row>
        <row r="388">
          <cell r="E388" t="str">
            <v>KOTA TUAL</v>
          </cell>
          <cell r="F388">
            <v>27</v>
          </cell>
        </row>
        <row r="389">
          <cell r="E389" t="str">
            <v>KAB. HALMAHERA BARAT</v>
          </cell>
          <cell r="F389">
            <v>173</v>
          </cell>
        </row>
        <row r="390">
          <cell r="E390" t="str">
            <v>KAB. HALMAHERA TENGAH</v>
          </cell>
          <cell r="F390">
            <v>61</v>
          </cell>
        </row>
        <row r="391">
          <cell r="E391" t="str">
            <v>KAB. HALMAHERA UTARA</v>
          </cell>
          <cell r="F391">
            <v>196</v>
          </cell>
        </row>
        <row r="392">
          <cell r="E392" t="str">
            <v>KAB. HALMAHERA SELATAN</v>
          </cell>
          <cell r="F392">
            <v>249</v>
          </cell>
        </row>
        <row r="393">
          <cell r="E393" t="str">
            <v>KAB. KEPULAUAN SULA</v>
          </cell>
          <cell r="F393">
            <v>78</v>
          </cell>
        </row>
        <row r="394">
          <cell r="E394" t="str">
            <v>KAB. HALMAHERA TIMUR</v>
          </cell>
          <cell r="F394">
            <v>102</v>
          </cell>
        </row>
        <row r="395">
          <cell r="E395" t="str">
            <v>KAB. PULAU MOROTAI</v>
          </cell>
          <cell r="F395">
            <v>88</v>
          </cell>
        </row>
        <row r="396">
          <cell r="E396" t="str">
            <v>KAB. PULAU TALIABU</v>
          </cell>
          <cell r="F396">
            <v>71</v>
          </cell>
        </row>
        <row r="397">
          <cell r="E397" t="str">
            <v>KOTA TIDORE KEPULAUAN</v>
          </cell>
          <cell r="F397">
            <v>49</v>
          </cell>
        </row>
        <row r="398">
          <cell r="E398" t="str">
            <v>KAB. JAYAPURA</v>
          </cell>
          <cell r="F398">
            <v>139</v>
          </cell>
        </row>
        <row r="399">
          <cell r="E399" t="str">
            <v>KAB. KEPULAUAN YAPEN</v>
          </cell>
          <cell r="F399">
            <v>160</v>
          </cell>
        </row>
        <row r="400">
          <cell r="E400" t="str">
            <v>KAB. BIAK NUMFOR</v>
          </cell>
          <cell r="F400">
            <v>254</v>
          </cell>
        </row>
        <row r="401">
          <cell r="E401" t="str">
            <v>KAB. SARMI</v>
          </cell>
          <cell r="F401">
            <v>92</v>
          </cell>
        </row>
        <row r="402">
          <cell r="E402" t="str">
            <v>KAB. KEEROM</v>
          </cell>
          <cell r="F402">
            <v>91</v>
          </cell>
        </row>
        <row r="403">
          <cell r="E403" t="str">
            <v>KAB. WAROPEN</v>
          </cell>
          <cell r="F403">
            <v>100</v>
          </cell>
        </row>
        <row r="404">
          <cell r="E404" t="str">
            <v>KAB. SUPIORI</v>
          </cell>
          <cell r="F404">
            <v>38</v>
          </cell>
        </row>
        <row r="405">
          <cell r="E405" t="str">
            <v>KAB. MAMBERAMO RAYA</v>
          </cell>
          <cell r="F405">
            <v>60</v>
          </cell>
        </row>
        <row r="406">
          <cell r="E406" t="str">
            <v>KOTA JAYAPURA</v>
          </cell>
          <cell r="F406">
            <v>14</v>
          </cell>
        </row>
        <row r="407">
          <cell r="E407" t="str">
            <v>KAB. MANOKWARI</v>
          </cell>
          <cell r="F407">
            <v>164</v>
          </cell>
        </row>
        <row r="408">
          <cell r="E408" t="str">
            <v>KAB. FAK FAK</v>
          </cell>
          <cell r="F408">
            <v>142</v>
          </cell>
        </row>
        <row r="409">
          <cell r="E409" t="str">
            <v>KAB. TELUK BINTUNI</v>
          </cell>
          <cell r="F409">
            <v>115</v>
          </cell>
        </row>
        <row r="410">
          <cell r="E410" t="str">
            <v>KAB. TELUK WONDAMA</v>
          </cell>
          <cell r="F410">
            <v>75</v>
          </cell>
        </row>
        <row r="411">
          <cell r="E411" t="str">
            <v>KAB. KAIMANA</v>
          </cell>
          <cell r="F411">
            <v>84</v>
          </cell>
        </row>
        <row r="412">
          <cell r="E412" t="str">
            <v>KAB. MANOKWARI SELATAN</v>
          </cell>
          <cell r="F412">
            <v>57</v>
          </cell>
        </row>
        <row r="413">
          <cell r="E413" t="str">
            <v>KAB. PEGUNUNGAN ARFAK</v>
          </cell>
          <cell r="F413">
            <v>166</v>
          </cell>
        </row>
        <row r="414">
          <cell r="E414" t="str">
            <v>KAB. MERAUKE</v>
          </cell>
          <cell r="F414">
            <v>179</v>
          </cell>
        </row>
        <row r="415">
          <cell r="E415" t="str">
            <v>KAB. BOVEN DIGOEL</v>
          </cell>
          <cell r="F415">
            <v>112</v>
          </cell>
        </row>
        <row r="416">
          <cell r="E416" t="str">
            <v>KAB. MAPPI</v>
          </cell>
          <cell r="F416">
            <v>162</v>
          </cell>
        </row>
        <row r="417">
          <cell r="E417" t="str">
            <v>KAB. ASMAT</v>
          </cell>
          <cell r="F417">
            <v>224</v>
          </cell>
        </row>
        <row r="418">
          <cell r="E418" t="str">
            <v>KAB. NABIRE</v>
          </cell>
          <cell r="F418">
            <v>72</v>
          </cell>
        </row>
        <row r="419">
          <cell r="E419" t="str">
            <v>KAB. PUNCAK JAYA</v>
          </cell>
          <cell r="F419">
            <v>302</v>
          </cell>
        </row>
        <row r="420">
          <cell r="E420" t="str">
            <v>KAB. PANIAI</v>
          </cell>
          <cell r="F420">
            <v>216</v>
          </cell>
        </row>
        <row r="421">
          <cell r="E421" t="str">
            <v>KAB. MIMIKA</v>
          </cell>
          <cell r="F421">
            <v>133</v>
          </cell>
        </row>
        <row r="422">
          <cell r="E422" t="str">
            <v>KAB. PUNCAK</v>
          </cell>
          <cell r="F422">
            <v>206</v>
          </cell>
        </row>
        <row r="423">
          <cell r="E423" t="str">
            <v>KAB. DOGIYAI</v>
          </cell>
          <cell r="F423">
            <v>79</v>
          </cell>
        </row>
        <row r="424">
          <cell r="E424" t="str">
            <v>KAB. INTAN JAYA</v>
          </cell>
          <cell r="F424">
            <v>97</v>
          </cell>
        </row>
        <row r="425">
          <cell r="E425" t="str">
            <v>KAB. DEIYAI</v>
          </cell>
          <cell r="F425">
            <v>67</v>
          </cell>
        </row>
        <row r="426">
          <cell r="E426" t="str">
            <v>KAB. JAYAWIJAYA</v>
          </cell>
          <cell r="F426">
            <v>328</v>
          </cell>
        </row>
        <row r="427">
          <cell r="E427" t="str">
            <v>KAB. PEGUNUNGAN BINTANG</v>
          </cell>
          <cell r="F427">
            <v>277</v>
          </cell>
        </row>
        <row r="428">
          <cell r="E428" t="str">
            <v>KAB. YAHUKIMO</v>
          </cell>
          <cell r="F428">
            <v>510</v>
          </cell>
        </row>
        <row r="429">
          <cell r="E429" t="str">
            <v>KAB. TOLIKARA</v>
          </cell>
          <cell r="F429">
            <v>541</v>
          </cell>
        </row>
        <row r="430">
          <cell r="E430" t="str">
            <v>KAB. MAMBERAMO TENGAH</v>
          </cell>
          <cell r="F430">
            <v>59</v>
          </cell>
        </row>
        <row r="431">
          <cell r="E431" t="str">
            <v>KAB. YALIMO</v>
          </cell>
          <cell r="F431">
            <v>300</v>
          </cell>
        </row>
        <row r="432">
          <cell r="E432" t="str">
            <v>KAB. LANNY JAYA</v>
          </cell>
          <cell r="F432">
            <v>354</v>
          </cell>
        </row>
        <row r="433">
          <cell r="E433" t="str">
            <v>KAB. NDUGA</v>
          </cell>
          <cell r="F433">
            <v>248</v>
          </cell>
        </row>
        <row r="434">
          <cell r="E434" t="str">
            <v>KAB. SORONG</v>
          </cell>
          <cell r="F434">
            <v>227</v>
          </cell>
        </row>
        <row r="435">
          <cell r="E435" t="str">
            <v>KAB. SORONG SELATAN</v>
          </cell>
          <cell r="F435">
            <v>120</v>
          </cell>
        </row>
        <row r="436">
          <cell r="E436" t="str">
            <v>KAB. RAJA AMPAT</v>
          </cell>
          <cell r="F436">
            <v>117</v>
          </cell>
        </row>
        <row r="437">
          <cell r="E437" t="str">
            <v>KAB. TAMBRAUW</v>
          </cell>
          <cell r="F437">
            <v>216</v>
          </cell>
        </row>
        <row r="438">
          <cell r="E438" t="str">
            <v>KAB. MAYBRAT</v>
          </cell>
          <cell r="F438">
            <v>259</v>
          </cell>
        </row>
      </sheetData>
      <sheetData sheetId="2">
        <row r="5">
          <cell r="C5" t="str">
            <v>Provinsi Aceh</v>
          </cell>
          <cell r="D5">
            <v>86224031</v>
          </cell>
          <cell r="E5">
            <v>44328443</v>
          </cell>
          <cell r="F5">
            <v>23531503</v>
          </cell>
          <cell r="G5">
            <v>154083977</v>
          </cell>
          <cell r="H5">
            <v>104933</v>
          </cell>
          <cell r="I5">
            <v>882813</v>
          </cell>
          <cell r="J5">
            <v>100035768</v>
          </cell>
          <cell r="K5">
            <v>56333221</v>
          </cell>
        </row>
        <row r="5">
          <cell r="M5">
            <v>168803</v>
          </cell>
          <cell r="N5">
            <v>157525538</v>
          </cell>
          <cell r="O5">
            <v>12003081</v>
          </cell>
          <cell r="P5">
            <v>323612596</v>
          </cell>
          <cell r="Q5">
            <v>1735433014</v>
          </cell>
          <cell r="R5">
            <v>185404966</v>
          </cell>
        </row>
        <row r="5">
          <cell r="T5">
            <v>180998240</v>
          </cell>
          <cell r="U5">
            <v>106721459</v>
          </cell>
          <cell r="V5">
            <v>56393608</v>
          </cell>
          <cell r="W5">
            <v>2264951287</v>
          </cell>
          <cell r="X5">
            <v>2588563883</v>
          </cell>
        </row>
        <row r="6">
          <cell r="C6" t="str">
            <v>Kab. Aceh Barat</v>
          </cell>
          <cell r="D6">
            <v>7740041</v>
          </cell>
          <cell r="E6">
            <v>14951908</v>
          </cell>
        </row>
        <row r="6">
          <cell r="G6">
            <v>22691949</v>
          </cell>
          <cell r="H6">
            <v>18891</v>
          </cell>
        </row>
        <row r="6">
          <cell r="J6">
            <v>466546</v>
          </cell>
          <cell r="K6">
            <v>76582359</v>
          </cell>
          <cell r="L6">
            <v>1052090</v>
          </cell>
          <cell r="M6">
            <v>9425</v>
          </cell>
          <cell r="N6">
            <v>78129311</v>
          </cell>
          <cell r="O6">
            <v>2434415</v>
          </cell>
          <cell r="P6">
            <v>103255675</v>
          </cell>
          <cell r="Q6">
            <v>490641817</v>
          </cell>
          <cell r="R6">
            <v>8618840</v>
          </cell>
        </row>
        <row r="6">
          <cell r="T6">
            <v>49598861</v>
          </cell>
          <cell r="U6">
            <v>46101697</v>
          </cell>
          <cell r="V6">
            <v>22489904</v>
          </cell>
          <cell r="W6">
            <v>617451119</v>
          </cell>
          <cell r="X6">
            <v>720706794</v>
          </cell>
        </row>
        <row r="7">
          <cell r="C7" t="str">
            <v>Kab. Aceh Besar</v>
          </cell>
          <cell r="D7">
            <v>8733788</v>
          </cell>
          <cell r="E7">
            <v>3725352</v>
          </cell>
        </row>
        <row r="7">
          <cell r="G7">
            <v>12459140</v>
          </cell>
          <cell r="H7">
            <v>14991</v>
          </cell>
        </row>
        <row r="7">
          <cell r="J7">
            <v>466546</v>
          </cell>
          <cell r="K7">
            <v>3114516</v>
          </cell>
          <cell r="L7">
            <v>1775553</v>
          </cell>
          <cell r="M7">
            <v>341275</v>
          </cell>
          <cell r="N7">
            <v>5712881</v>
          </cell>
          <cell r="O7">
            <v>1100735</v>
          </cell>
          <cell r="P7">
            <v>19272756</v>
          </cell>
          <cell r="Q7">
            <v>647868668</v>
          </cell>
          <cell r="R7">
            <v>18585101</v>
          </cell>
        </row>
        <row r="7">
          <cell r="T7">
            <v>64657726</v>
          </cell>
          <cell r="U7">
            <v>62980009</v>
          </cell>
          <cell r="V7">
            <v>27248661</v>
          </cell>
          <cell r="W7">
            <v>821340165</v>
          </cell>
          <cell r="X7">
            <v>840612921</v>
          </cell>
        </row>
        <row r="8">
          <cell r="C8" t="str">
            <v>Kab. Aceh Selatan</v>
          </cell>
          <cell r="D8">
            <v>3813241</v>
          </cell>
          <cell r="E8">
            <v>2551375</v>
          </cell>
        </row>
        <row r="8">
          <cell r="G8">
            <v>6364616</v>
          </cell>
          <cell r="H8">
            <v>15662</v>
          </cell>
        </row>
        <row r="8">
          <cell r="J8">
            <v>466546</v>
          </cell>
          <cell r="K8">
            <v>4981157</v>
          </cell>
          <cell r="L8">
            <v>1559684</v>
          </cell>
          <cell r="M8">
            <v>9425</v>
          </cell>
          <cell r="N8">
            <v>7032474</v>
          </cell>
          <cell r="O8">
            <v>1966608</v>
          </cell>
          <cell r="P8">
            <v>15363698</v>
          </cell>
          <cell r="Q8">
            <v>510865113</v>
          </cell>
          <cell r="R8">
            <v>2323138</v>
          </cell>
        </row>
        <row r="8">
          <cell r="T8">
            <v>61644189</v>
          </cell>
          <cell r="U8">
            <v>45087761</v>
          </cell>
          <cell r="V8">
            <v>41400153</v>
          </cell>
          <cell r="W8">
            <v>661320354</v>
          </cell>
          <cell r="X8">
            <v>676684052</v>
          </cell>
        </row>
        <row r="9">
          <cell r="C9" t="str">
            <v>Kab. Aceh Singkil</v>
          </cell>
          <cell r="D9">
            <v>3414151</v>
          </cell>
          <cell r="E9">
            <v>8342368</v>
          </cell>
        </row>
        <row r="9">
          <cell r="G9">
            <v>11756519</v>
          </cell>
          <cell r="H9">
            <v>32049</v>
          </cell>
        </row>
        <row r="9">
          <cell r="J9">
            <v>457025</v>
          </cell>
          <cell r="K9">
            <v>3110033</v>
          </cell>
          <cell r="L9">
            <v>2298526</v>
          </cell>
          <cell r="M9">
            <v>9232</v>
          </cell>
          <cell r="N9">
            <v>5906865</v>
          </cell>
          <cell r="O9">
            <v>3365480</v>
          </cell>
          <cell r="P9">
            <v>21028864</v>
          </cell>
          <cell r="Q9">
            <v>339036624</v>
          </cell>
          <cell r="R9">
            <v>33731958</v>
          </cell>
        </row>
        <row r="9">
          <cell r="T9">
            <v>54495040</v>
          </cell>
          <cell r="U9">
            <v>32672793</v>
          </cell>
          <cell r="V9">
            <v>20708312</v>
          </cell>
          <cell r="W9">
            <v>480644727</v>
          </cell>
          <cell r="X9">
            <v>501673591</v>
          </cell>
        </row>
        <row r="10">
          <cell r="C10" t="str">
            <v>Kab. Aceh Tengah</v>
          </cell>
          <cell r="D10">
            <v>4282706</v>
          </cell>
          <cell r="E10">
            <v>2729879</v>
          </cell>
        </row>
        <row r="10">
          <cell r="G10">
            <v>7012585</v>
          </cell>
          <cell r="H10">
            <v>59854</v>
          </cell>
        </row>
        <row r="10">
          <cell r="J10">
            <v>1100879</v>
          </cell>
          <cell r="K10">
            <v>12919337</v>
          </cell>
          <cell r="L10">
            <v>833805</v>
          </cell>
          <cell r="M10">
            <v>9232</v>
          </cell>
          <cell r="N10">
            <v>14923107</v>
          </cell>
          <cell r="O10">
            <v>1291761</v>
          </cell>
          <cell r="P10">
            <v>23227453</v>
          </cell>
          <cell r="Q10">
            <v>516590040</v>
          </cell>
          <cell r="R10">
            <v>16261963</v>
          </cell>
        </row>
        <row r="10">
          <cell r="T10">
            <v>53796774</v>
          </cell>
          <cell r="U10">
            <v>35475965</v>
          </cell>
          <cell r="V10">
            <v>24384923</v>
          </cell>
          <cell r="W10">
            <v>646509665</v>
          </cell>
          <cell r="X10">
            <v>669737118</v>
          </cell>
        </row>
        <row r="11">
          <cell r="C11" t="str">
            <v>Kab. Aceh Tenggara</v>
          </cell>
          <cell r="D11">
            <v>3392953</v>
          </cell>
          <cell r="E11">
            <v>1864043</v>
          </cell>
        </row>
        <row r="11">
          <cell r="G11">
            <v>5256996</v>
          </cell>
          <cell r="H11">
            <v>22541</v>
          </cell>
        </row>
        <row r="11">
          <cell r="J11">
            <v>515516</v>
          </cell>
          <cell r="K11">
            <v>3174825</v>
          </cell>
          <cell r="L11">
            <v>851176</v>
          </cell>
          <cell r="M11">
            <v>9425</v>
          </cell>
          <cell r="N11">
            <v>4573483</v>
          </cell>
          <cell r="O11">
            <v>1839605</v>
          </cell>
          <cell r="P11">
            <v>11670084</v>
          </cell>
          <cell r="Q11">
            <v>461705530</v>
          </cell>
          <cell r="R11">
            <v>5947232</v>
          </cell>
        </row>
        <row r="11">
          <cell r="T11">
            <v>60888803</v>
          </cell>
          <cell r="U11">
            <v>39088641</v>
          </cell>
          <cell r="V11">
            <v>42092891</v>
          </cell>
          <cell r="W11">
            <v>609723097</v>
          </cell>
          <cell r="X11">
            <v>621393181</v>
          </cell>
        </row>
        <row r="12">
          <cell r="C12" t="str">
            <v>Kab. Aceh Timur</v>
          </cell>
          <cell r="D12">
            <v>5484809</v>
          </cell>
          <cell r="E12">
            <v>43760880</v>
          </cell>
        </row>
        <row r="12">
          <cell r="G12">
            <v>49245689</v>
          </cell>
          <cell r="H12">
            <v>21773</v>
          </cell>
        </row>
        <row r="12">
          <cell r="J12">
            <v>10245189</v>
          </cell>
          <cell r="K12">
            <v>3066665</v>
          </cell>
          <cell r="L12">
            <v>1317010</v>
          </cell>
          <cell r="M12">
            <v>9425</v>
          </cell>
          <cell r="N12">
            <v>14660062</v>
          </cell>
          <cell r="O12">
            <v>3145579</v>
          </cell>
          <cell r="P12">
            <v>67051330</v>
          </cell>
          <cell r="Q12">
            <v>669449237</v>
          </cell>
          <cell r="R12">
            <v>21814262</v>
          </cell>
        </row>
        <row r="12">
          <cell r="T12">
            <v>83789568</v>
          </cell>
          <cell r="U12">
            <v>64255263</v>
          </cell>
          <cell r="V12">
            <v>65011869</v>
          </cell>
          <cell r="W12">
            <v>904320199</v>
          </cell>
          <cell r="X12">
            <v>971371529</v>
          </cell>
        </row>
        <row r="13">
          <cell r="C13" t="str">
            <v>Kab. Aceh Utara</v>
          </cell>
          <cell r="D13">
            <v>9858435</v>
          </cell>
          <cell r="E13">
            <v>38621232</v>
          </cell>
        </row>
        <row r="13">
          <cell r="G13">
            <v>48479667</v>
          </cell>
          <cell r="H13">
            <v>13565</v>
          </cell>
        </row>
        <row r="13">
          <cell r="J13">
            <v>6289507</v>
          </cell>
          <cell r="K13">
            <v>3004080</v>
          </cell>
          <cell r="L13">
            <v>1043823</v>
          </cell>
          <cell r="M13">
            <v>9232</v>
          </cell>
          <cell r="N13">
            <v>10360207</v>
          </cell>
          <cell r="O13">
            <v>2691951</v>
          </cell>
          <cell r="P13">
            <v>61531825</v>
          </cell>
          <cell r="Q13">
            <v>764573762</v>
          </cell>
          <cell r="R13">
            <v>20629462</v>
          </cell>
        </row>
        <row r="13">
          <cell r="T13">
            <v>129514850</v>
          </cell>
          <cell r="U13">
            <v>74818356</v>
          </cell>
          <cell r="V13">
            <v>53455304</v>
          </cell>
          <cell r="W13">
            <v>1042991734</v>
          </cell>
          <cell r="X13">
            <v>1104523559</v>
          </cell>
        </row>
        <row r="14">
          <cell r="C14" t="str">
            <v>Kab. Bireuen</v>
          </cell>
          <cell r="D14">
            <v>5836866</v>
          </cell>
          <cell r="E14">
            <v>2811626</v>
          </cell>
        </row>
        <row r="14">
          <cell r="G14">
            <v>8648492</v>
          </cell>
          <cell r="H14">
            <v>16831</v>
          </cell>
        </row>
        <row r="14">
          <cell r="J14">
            <v>1071208</v>
          </cell>
          <cell r="K14">
            <v>3066802</v>
          </cell>
          <cell r="L14">
            <v>1123791</v>
          </cell>
          <cell r="M14">
            <v>9425</v>
          </cell>
          <cell r="N14">
            <v>5288057</v>
          </cell>
          <cell r="O14">
            <v>1642048</v>
          </cell>
          <cell r="P14">
            <v>15578597</v>
          </cell>
          <cell r="Q14">
            <v>740935986</v>
          </cell>
          <cell r="R14">
            <v>14310528</v>
          </cell>
        </row>
        <row r="14">
          <cell r="T14">
            <v>78874967</v>
          </cell>
          <cell r="U14">
            <v>52068285</v>
          </cell>
          <cell r="V14">
            <v>26894760</v>
          </cell>
          <cell r="W14">
            <v>913084526</v>
          </cell>
          <cell r="X14">
            <v>928663123</v>
          </cell>
        </row>
        <row r="15">
          <cell r="C15" t="str">
            <v>Kab. Pidie</v>
          </cell>
          <cell r="D15">
            <v>5974673</v>
          </cell>
          <cell r="E15">
            <v>2106206</v>
          </cell>
        </row>
        <row r="15">
          <cell r="G15">
            <v>8080879</v>
          </cell>
          <cell r="H15">
            <v>17383</v>
          </cell>
        </row>
        <row r="15">
          <cell r="J15">
            <v>466546</v>
          </cell>
          <cell r="K15">
            <v>9910430</v>
          </cell>
          <cell r="L15">
            <v>1073560</v>
          </cell>
          <cell r="M15">
            <v>51625</v>
          </cell>
          <cell r="N15">
            <v>11519544</v>
          </cell>
          <cell r="O15">
            <v>1169988</v>
          </cell>
          <cell r="P15">
            <v>20770411</v>
          </cell>
          <cell r="Q15">
            <v>731574150</v>
          </cell>
          <cell r="R15">
            <v>2369600</v>
          </cell>
        </row>
        <row r="15">
          <cell r="T15">
            <v>72301631</v>
          </cell>
          <cell r="U15">
            <v>72910245</v>
          </cell>
          <cell r="V15">
            <v>36776923</v>
          </cell>
          <cell r="W15">
            <v>915932549</v>
          </cell>
          <cell r="X15">
            <v>936702960</v>
          </cell>
        </row>
        <row r="16">
          <cell r="C16" t="str">
            <v>Kab. Simeulue</v>
          </cell>
          <cell r="D16">
            <v>2867559</v>
          </cell>
          <cell r="E16">
            <v>1697893</v>
          </cell>
        </row>
        <row r="16">
          <cell r="G16">
            <v>4565452</v>
          </cell>
          <cell r="H16">
            <v>21363</v>
          </cell>
        </row>
        <row r="16">
          <cell r="J16">
            <v>466546</v>
          </cell>
          <cell r="K16">
            <v>3066665</v>
          </cell>
          <cell r="L16">
            <v>2819959</v>
          </cell>
          <cell r="M16">
            <v>9425</v>
          </cell>
          <cell r="N16">
            <v>6383958</v>
          </cell>
          <cell r="O16">
            <v>1250021</v>
          </cell>
          <cell r="P16">
            <v>12199431</v>
          </cell>
          <cell r="Q16">
            <v>353133785</v>
          </cell>
          <cell r="R16">
            <v>6760330</v>
          </cell>
        </row>
        <row r="16">
          <cell r="T16">
            <v>42916306</v>
          </cell>
          <cell r="U16">
            <v>30610054</v>
          </cell>
          <cell r="V16">
            <v>33934986</v>
          </cell>
          <cell r="W16">
            <v>467355461</v>
          </cell>
          <cell r="X16">
            <v>479554892</v>
          </cell>
        </row>
        <row r="17">
          <cell r="C17" t="str">
            <v>Kota Banda Aceh</v>
          </cell>
          <cell r="D17">
            <v>35501411</v>
          </cell>
          <cell r="E17">
            <v>1749090</v>
          </cell>
        </row>
        <row r="17">
          <cell r="G17">
            <v>37250501</v>
          </cell>
          <cell r="H17">
            <v>4932</v>
          </cell>
        </row>
        <row r="17">
          <cell r="J17">
            <v>457025</v>
          </cell>
          <cell r="K17">
            <v>3004080</v>
          </cell>
          <cell r="L17">
            <v>884711</v>
          </cell>
          <cell r="M17">
            <v>50572</v>
          </cell>
          <cell r="N17">
            <v>4401320</v>
          </cell>
          <cell r="O17">
            <v>508379</v>
          </cell>
          <cell r="P17">
            <v>42160200</v>
          </cell>
          <cell r="Q17">
            <v>504897497</v>
          </cell>
          <cell r="R17">
            <v>22710993</v>
          </cell>
        </row>
        <row r="17">
          <cell r="T17">
            <v>41686854</v>
          </cell>
          <cell r="U17">
            <v>34469820</v>
          </cell>
        </row>
        <row r="17">
          <cell r="W17">
            <v>603765164</v>
          </cell>
          <cell r="X17">
            <v>645925364</v>
          </cell>
        </row>
        <row r="18">
          <cell r="C18" t="str">
            <v>Kota Sabang</v>
          </cell>
          <cell r="D18">
            <v>2928483</v>
          </cell>
          <cell r="E18">
            <v>1611718</v>
          </cell>
        </row>
        <row r="18">
          <cell r="G18">
            <v>4540201</v>
          </cell>
          <cell r="H18">
            <v>4770</v>
          </cell>
        </row>
        <row r="18">
          <cell r="J18">
            <v>466546</v>
          </cell>
          <cell r="K18">
            <v>3066665</v>
          </cell>
          <cell r="L18">
            <v>1303232</v>
          </cell>
          <cell r="M18">
            <v>9425</v>
          </cell>
          <cell r="N18">
            <v>4850638</v>
          </cell>
        </row>
        <row r="18">
          <cell r="P18">
            <v>9390839</v>
          </cell>
          <cell r="Q18">
            <v>330994647</v>
          </cell>
          <cell r="R18">
            <v>4646275</v>
          </cell>
        </row>
        <row r="18">
          <cell r="T18">
            <v>11208933</v>
          </cell>
          <cell r="U18">
            <v>20126026</v>
          </cell>
          <cell r="V18">
            <v>6750239</v>
          </cell>
          <cell r="W18">
            <v>373726120</v>
          </cell>
          <cell r="X18">
            <v>383116959</v>
          </cell>
        </row>
        <row r="19">
          <cell r="C19" t="str">
            <v>Kota Langsa</v>
          </cell>
          <cell r="D19">
            <v>7287329</v>
          </cell>
          <cell r="E19">
            <v>2531418</v>
          </cell>
        </row>
        <row r="19">
          <cell r="G19">
            <v>9818747</v>
          </cell>
          <cell r="H19">
            <v>5216</v>
          </cell>
        </row>
        <row r="19">
          <cell r="J19">
            <v>1649552</v>
          </cell>
          <cell r="K19">
            <v>3066665</v>
          </cell>
          <cell r="L19">
            <v>898074</v>
          </cell>
          <cell r="M19">
            <v>9425</v>
          </cell>
          <cell r="N19">
            <v>5628932</v>
          </cell>
          <cell r="O19">
            <v>2577907</v>
          </cell>
          <cell r="P19">
            <v>18025586</v>
          </cell>
          <cell r="Q19">
            <v>379773854</v>
          </cell>
          <cell r="R19">
            <v>30270483</v>
          </cell>
        </row>
        <row r="19">
          <cell r="T19">
            <v>26078672</v>
          </cell>
          <cell r="U19">
            <v>26023825</v>
          </cell>
          <cell r="V19">
            <v>8623423</v>
          </cell>
          <cell r="W19">
            <v>470770257</v>
          </cell>
          <cell r="X19">
            <v>488795843</v>
          </cell>
        </row>
        <row r="20">
          <cell r="C20" t="str">
            <v>Kota Lhokseumawe</v>
          </cell>
          <cell r="D20">
            <v>11607509</v>
          </cell>
          <cell r="E20">
            <v>2091281</v>
          </cell>
        </row>
        <row r="20">
          <cell r="G20">
            <v>13698790</v>
          </cell>
          <cell r="H20">
            <v>4673</v>
          </cell>
        </row>
        <row r="20">
          <cell r="J20">
            <v>1049346</v>
          </cell>
          <cell r="K20">
            <v>3004080</v>
          </cell>
          <cell r="L20">
            <v>910631</v>
          </cell>
          <cell r="M20">
            <v>9232</v>
          </cell>
          <cell r="N20">
            <v>4977962</v>
          </cell>
          <cell r="O20">
            <v>1784698</v>
          </cell>
          <cell r="P20">
            <v>20461450</v>
          </cell>
          <cell r="Q20">
            <v>348271906</v>
          </cell>
          <cell r="R20">
            <v>49566464</v>
          </cell>
        </row>
        <row r="20">
          <cell r="T20">
            <v>29899145</v>
          </cell>
          <cell r="U20">
            <v>35585843</v>
          </cell>
          <cell r="V20">
            <v>5521553</v>
          </cell>
          <cell r="W20">
            <v>468844911</v>
          </cell>
          <cell r="X20">
            <v>489306361</v>
          </cell>
        </row>
        <row r="21">
          <cell r="C21" t="str">
            <v>Kab. Gayo Lues</v>
          </cell>
          <cell r="D21">
            <v>2647600</v>
          </cell>
          <cell r="E21">
            <v>1969832</v>
          </cell>
        </row>
        <row r="21">
          <cell r="G21">
            <v>4617432</v>
          </cell>
          <cell r="H21">
            <v>19581</v>
          </cell>
        </row>
        <row r="21">
          <cell r="J21">
            <v>1698522</v>
          </cell>
          <cell r="K21">
            <v>7246532</v>
          </cell>
          <cell r="L21">
            <v>851176</v>
          </cell>
          <cell r="M21">
            <v>9425</v>
          </cell>
          <cell r="N21">
            <v>9825236</v>
          </cell>
          <cell r="O21">
            <v>1866152</v>
          </cell>
          <cell r="P21">
            <v>16308820</v>
          </cell>
          <cell r="Q21">
            <v>327661913</v>
          </cell>
          <cell r="R21">
            <v>13520661</v>
          </cell>
        </row>
        <row r="21">
          <cell r="T21">
            <v>38009529</v>
          </cell>
          <cell r="U21">
            <v>27999084</v>
          </cell>
          <cell r="V21">
            <v>65797500</v>
          </cell>
          <cell r="W21">
            <v>472988687</v>
          </cell>
          <cell r="X21">
            <v>489297507</v>
          </cell>
        </row>
        <row r="22">
          <cell r="C22" t="str">
            <v>Kab. Aceh Barat Daya</v>
          </cell>
          <cell r="D22">
            <v>3535193</v>
          </cell>
          <cell r="E22">
            <v>2889687</v>
          </cell>
        </row>
        <row r="22">
          <cell r="G22">
            <v>6424880</v>
          </cell>
          <cell r="H22">
            <v>6429</v>
          </cell>
        </row>
        <row r="22">
          <cell r="J22">
            <v>466546</v>
          </cell>
          <cell r="K22">
            <v>9995879</v>
          </cell>
          <cell r="L22">
            <v>1033480</v>
          </cell>
          <cell r="M22">
            <v>9425</v>
          </cell>
          <cell r="N22">
            <v>11511759</v>
          </cell>
          <cell r="O22">
            <v>2008167</v>
          </cell>
          <cell r="P22">
            <v>19944806</v>
          </cell>
          <cell r="Q22">
            <v>359661174</v>
          </cell>
          <cell r="R22">
            <v>3949334</v>
          </cell>
        </row>
        <row r="22">
          <cell r="T22">
            <v>40721583</v>
          </cell>
          <cell r="U22">
            <v>31576723</v>
          </cell>
          <cell r="V22">
            <v>33967218</v>
          </cell>
          <cell r="W22">
            <v>469876032</v>
          </cell>
          <cell r="X22">
            <v>489820838</v>
          </cell>
        </row>
        <row r="23">
          <cell r="C23" t="str">
            <v>Kab. Aceh Jaya</v>
          </cell>
          <cell r="D23">
            <v>2841550</v>
          </cell>
          <cell r="E23">
            <v>2139581</v>
          </cell>
        </row>
        <row r="23">
          <cell r="G23">
            <v>4981131</v>
          </cell>
          <cell r="H23">
            <v>56003</v>
          </cell>
        </row>
        <row r="23">
          <cell r="J23">
            <v>466546</v>
          </cell>
          <cell r="K23">
            <v>9881046</v>
          </cell>
          <cell r="L23">
            <v>1424368</v>
          </cell>
          <cell r="M23">
            <v>51625</v>
          </cell>
          <cell r="N23">
            <v>11879588</v>
          </cell>
          <cell r="O23">
            <v>2229607</v>
          </cell>
          <cell r="P23">
            <v>19090326</v>
          </cell>
          <cell r="Q23">
            <v>348723199</v>
          </cell>
          <cell r="R23">
            <v>20420380</v>
          </cell>
        </row>
        <row r="23">
          <cell r="T23">
            <v>26668963</v>
          </cell>
          <cell r="U23">
            <v>27302063</v>
          </cell>
          <cell r="V23">
            <v>27459779</v>
          </cell>
          <cell r="W23">
            <v>450574384</v>
          </cell>
          <cell r="X23">
            <v>469664710</v>
          </cell>
        </row>
        <row r="24">
          <cell r="C24" t="str">
            <v>Kab. Nagan Raya</v>
          </cell>
          <cell r="D24">
            <v>6119674</v>
          </cell>
          <cell r="E24">
            <v>15881832</v>
          </cell>
        </row>
        <row r="24">
          <cell r="G24">
            <v>22001506</v>
          </cell>
          <cell r="H24">
            <v>13129</v>
          </cell>
        </row>
        <row r="24">
          <cell r="J24">
            <v>466546</v>
          </cell>
          <cell r="K24">
            <v>43871262</v>
          </cell>
          <cell r="L24">
            <v>1142538</v>
          </cell>
          <cell r="M24">
            <v>9425</v>
          </cell>
          <cell r="N24">
            <v>45502900</v>
          </cell>
          <cell r="O24">
            <v>4278652</v>
          </cell>
          <cell r="P24">
            <v>71783058</v>
          </cell>
          <cell r="Q24">
            <v>443481535</v>
          </cell>
          <cell r="R24">
            <v>4181648</v>
          </cell>
        </row>
        <row r="24">
          <cell r="T24">
            <v>46575845</v>
          </cell>
          <cell r="U24">
            <v>37484208</v>
          </cell>
          <cell r="V24">
            <v>28723490</v>
          </cell>
          <cell r="W24">
            <v>560446726</v>
          </cell>
          <cell r="X24">
            <v>632229784</v>
          </cell>
        </row>
        <row r="25">
          <cell r="C25" t="str">
            <v>Kab. Aceh Tamiang</v>
          </cell>
          <cell r="D25">
            <v>5578110</v>
          </cell>
          <cell r="E25">
            <v>76873798</v>
          </cell>
        </row>
        <row r="25">
          <cell r="G25">
            <v>82451908</v>
          </cell>
          <cell r="H25">
            <v>14706</v>
          </cell>
        </row>
        <row r="25">
          <cell r="J25">
            <v>5633580</v>
          </cell>
          <cell r="K25">
            <v>3085464</v>
          </cell>
          <cell r="L25">
            <v>1048749</v>
          </cell>
          <cell r="M25">
            <v>9425</v>
          </cell>
          <cell r="N25">
            <v>9791924</v>
          </cell>
          <cell r="O25">
            <v>3346910</v>
          </cell>
          <cell r="P25">
            <v>95590742</v>
          </cell>
          <cell r="Q25">
            <v>449922896</v>
          </cell>
          <cell r="R25">
            <v>11964159</v>
          </cell>
        </row>
        <row r="25">
          <cell r="T25">
            <v>50704385</v>
          </cell>
          <cell r="U25">
            <v>31519446</v>
          </cell>
          <cell r="V25">
            <v>29167629</v>
          </cell>
          <cell r="W25">
            <v>573278515</v>
          </cell>
          <cell r="X25">
            <v>668869257</v>
          </cell>
        </row>
        <row r="26">
          <cell r="C26" t="str">
            <v>Kab. Bener Meriah</v>
          </cell>
          <cell r="D26">
            <v>3090982</v>
          </cell>
          <cell r="E26">
            <v>2040139</v>
          </cell>
        </row>
        <row r="26">
          <cell r="G26">
            <v>5131121</v>
          </cell>
          <cell r="H26">
            <v>76268</v>
          </cell>
        </row>
        <row r="26">
          <cell r="J26">
            <v>1728477</v>
          </cell>
          <cell r="K26">
            <v>3066665</v>
          </cell>
          <cell r="L26">
            <v>851176</v>
          </cell>
          <cell r="M26">
            <v>9425</v>
          </cell>
          <cell r="N26">
            <v>5732011</v>
          </cell>
          <cell r="O26">
            <v>1418628</v>
          </cell>
          <cell r="P26">
            <v>12281760</v>
          </cell>
          <cell r="Q26">
            <v>339506126</v>
          </cell>
          <cell r="R26">
            <v>38861446</v>
          </cell>
        </row>
        <row r="26">
          <cell r="T26">
            <v>40177245</v>
          </cell>
          <cell r="U26">
            <v>30268821</v>
          </cell>
          <cell r="V26">
            <v>49308606</v>
          </cell>
          <cell r="W26">
            <v>498122244</v>
          </cell>
          <cell r="X26">
            <v>510404004</v>
          </cell>
        </row>
        <row r="27">
          <cell r="C27" t="str">
            <v>Kab. Pidie Jaya</v>
          </cell>
          <cell r="D27">
            <v>3420953</v>
          </cell>
          <cell r="E27">
            <v>1745174</v>
          </cell>
        </row>
        <row r="27">
          <cell r="G27">
            <v>5166127</v>
          </cell>
          <cell r="H27">
            <v>4779</v>
          </cell>
        </row>
        <row r="27">
          <cell r="J27">
            <v>466546</v>
          </cell>
          <cell r="K27">
            <v>3066687</v>
          </cell>
          <cell r="L27">
            <v>963356</v>
          </cell>
          <cell r="M27">
            <v>9425</v>
          </cell>
          <cell r="N27">
            <v>4510793</v>
          </cell>
          <cell r="O27">
            <v>1750459</v>
          </cell>
          <cell r="P27">
            <v>11427379</v>
          </cell>
          <cell r="Q27">
            <v>351368951</v>
          </cell>
          <cell r="R27">
            <v>3178052</v>
          </cell>
        </row>
        <row r="27">
          <cell r="T27">
            <v>35812541</v>
          </cell>
          <cell r="U27">
            <v>33721224</v>
          </cell>
          <cell r="V27">
            <v>23694032</v>
          </cell>
          <cell r="W27">
            <v>447774800</v>
          </cell>
          <cell r="X27">
            <v>459202179</v>
          </cell>
        </row>
        <row r="28">
          <cell r="C28" t="str">
            <v>Kota Subulussalam</v>
          </cell>
          <cell r="D28">
            <v>3199833</v>
          </cell>
          <cell r="E28">
            <v>3414741</v>
          </cell>
        </row>
        <row r="28">
          <cell r="G28">
            <v>6614574</v>
          </cell>
          <cell r="H28">
            <v>30871</v>
          </cell>
        </row>
        <row r="28">
          <cell r="J28">
            <v>466546</v>
          </cell>
          <cell r="K28">
            <v>3181809</v>
          </cell>
          <cell r="L28">
            <v>851176</v>
          </cell>
          <cell r="M28">
            <v>9425</v>
          </cell>
          <cell r="N28">
            <v>4539827</v>
          </cell>
          <cell r="O28">
            <v>2312187</v>
          </cell>
          <cell r="P28">
            <v>13466588</v>
          </cell>
          <cell r="Q28">
            <v>243570835</v>
          </cell>
          <cell r="R28">
            <v>7434040</v>
          </cell>
        </row>
        <row r="28">
          <cell r="T28">
            <v>53303758</v>
          </cell>
          <cell r="U28">
            <v>22199906</v>
          </cell>
          <cell r="V28">
            <v>29582177</v>
          </cell>
          <cell r="W28">
            <v>356090716</v>
          </cell>
          <cell r="X28">
            <v>369557304</v>
          </cell>
        </row>
        <row r="29">
          <cell r="C29" t="str">
            <v>Provinsi Sumatera Utara</v>
          </cell>
          <cell r="D29">
            <v>358325632</v>
          </cell>
          <cell r="E29">
            <v>120558548</v>
          </cell>
          <cell r="F29">
            <v>31113351</v>
          </cell>
          <cell r="G29">
            <v>509997531</v>
          </cell>
          <cell r="H29">
            <v>1694570</v>
          </cell>
          <cell r="I29">
            <v>9346715</v>
          </cell>
          <cell r="J29">
            <v>205129</v>
          </cell>
          <cell r="K29">
            <v>99797634</v>
          </cell>
        </row>
        <row r="29">
          <cell r="M29">
            <v>5097084</v>
          </cell>
          <cell r="N29">
            <v>116141132</v>
          </cell>
          <cell r="O29">
            <v>24534175</v>
          </cell>
          <cell r="P29">
            <v>650672838</v>
          </cell>
          <cell r="Q29">
            <v>2736651082</v>
          </cell>
          <cell r="R29">
            <v>13938826</v>
          </cell>
        </row>
        <row r="29">
          <cell r="T29">
            <v>279765238</v>
          </cell>
          <cell r="U29">
            <v>115800158</v>
          </cell>
          <cell r="V29">
            <v>49307906</v>
          </cell>
          <cell r="W29">
            <v>3195463210</v>
          </cell>
          <cell r="X29">
            <v>3846136048</v>
          </cell>
        </row>
        <row r="30">
          <cell r="C30" t="str">
            <v>Kab. Asahan</v>
          </cell>
          <cell r="D30">
            <v>14024273</v>
          </cell>
          <cell r="E30">
            <v>54482568</v>
          </cell>
        </row>
        <row r="30">
          <cell r="G30">
            <v>68506841</v>
          </cell>
          <cell r="H30">
            <v>74064</v>
          </cell>
        </row>
        <row r="30">
          <cell r="J30">
            <v>12079</v>
          </cell>
          <cell r="K30">
            <v>3673364</v>
          </cell>
          <cell r="L30">
            <v>1055854</v>
          </cell>
          <cell r="M30">
            <v>117026</v>
          </cell>
          <cell r="N30">
            <v>4932387</v>
          </cell>
          <cell r="O30">
            <v>6428218</v>
          </cell>
          <cell r="P30">
            <v>79867446</v>
          </cell>
          <cell r="Q30">
            <v>788746506</v>
          </cell>
          <cell r="R30">
            <v>12475249</v>
          </cell>
          <cell r="S30">
            <v>5400000</v>
          </cell>
          <cell r="T30">
            <v>85094085</v>
          </cell>
          <cell r="U30">
            <v>58838658</v>
          </cell>
          <cell r="V30">
            <v>30645130</v>
          </cell>
          <cell r="W30">
            <v>981199628</v>
          </cell>
          <cell r="X30">
            <v>1061067074</v>
          </cell>
        </row>
        <row r="31">
          <cell r="C31" t="str">
            <v>Kab. Dairi</v>
          </cell>
          <cell r="D31">
            <v>7725813</v>
          </cell>
          <cell r="E31">
            <v>4139028</v>
          </cell>
        </row>
        <row r="31">
          <cell r="G31">
            <v>11864841</v>
          </cell>
          <cell r="H31">
            <v>161888</v>
          </cell>
        </row>
        <row r="31">
          <cell r="J31">
            <v>12330</v>
          </cell>
          <cell r="K31">
            <v>4355817</v>
          </cell>
          <cell r="L31">
            <v>851176</v>
          </cell>
          <cell r="M31">
            <v>119464</v>
          </cell>
          <cell r="N31">
            <v>5500675</v>
          </cell>
          <cell r="O31">
            <v>2717550</v>
          </cell>
          <cell r="P31">
            <v>20083066</v>
          </cell>
          <cell r="Q31">
            <v>532916259</v>
          </cell>
          <cell r="R31">
            <v>33843469</v>
          </cell>
          <cell r="S31">
            <v>1600000</v>
          </cell>
          <cell r="T31">
            <v>43693704</v>
          </cell>
          <cell r="U31">
            <v>32801506</v>
          </cell>
          <cell r="V31">
            <v>31712970</v>
          </cell>
          <cell r="W31">
            <v>676567908</v>
          </cell>
          <cell r="X31">
            <v>696650974</v>
          </cell>
        </row>
        <row r="32">
          <cell r="C32" t="str">
            <v>Kab. Deli Serdang</v>
          </cell>
          <cell r="D32">
            <v>48448818</v>
          </cell>
          <cell r="E32">
            <v>28919840</v>
          </cell>
        </row>
        <row r="32">
          <cell r="G32">
            <v>77368658</v>
          </cell>
          <cell r="H32">
            <v>69652</v>
          </cell>
        </row>
        <row r="32">
          <cell r="J32">
            <v>73198</v>
          </cell>
          <cell r="K32">
            <v>3673644</v>
          </cell>
          <cell r="L32">
            <v>990118</v>
          </cell>
          <cell r="M32">
            <v>117026</v>
          </cell>
          <cell r="N32">
            <v>4923638</v>
          </cell>
          <cell r="O32">
            <v>3387045</v>
          </cell>
          <cell r="P32">
            <v>85679341</v>
          </cell>
          <cell r="Q32">
            <v>1657366868</v>
          </cell>
          <cell r="R32">
            <v>38703472</v>
          </cell>
          <cell r="S32">
            <v>2800000</v>
          </cell>
          <cell r="T32">
            <v>122406748</v>
          </cell>
          <cell r="U32">
            <v>37655118</v>
          </cell>
          <cell r="V32">
            <v>11148908</v>
          </cell>
          <cell r="W32">
            <v>1870081114</v>
          </cell>
          <cell r="X32">
            <v>1955760455</v>
          </cell>
        </row>
        <row r="33">
          <cell r="C33" t="str">
            <v>Kab. Karo</v>
          </cell>
          <cell r="D33">
            <v>10683927</v>
          </cell>
          <cell r="E33">
            <v>4298961</v>
          </cell>
        </row>
        <row r="33">
          <cell r="G33">
            <v>14982888</v>
          </cell>
          <cell r="H33">
            <v>82756</v>
          </cell>
        </row>
        <row r="33">
          <cell r="J33">
            <v>58695</v>
          </cell>
          <cell r="K33">
            <v>3750264</v>
          </cell>
          <cell r="L33">
            <v>851176</v>
          </cell>
          <cell r="M33">
            <v>119464</v>
          </cell>
          <cell r="N33">
            <v>4862355</v>
          </cell>
          <cell r="O33">
            <v>2784581</v>
          </cell>
          <cell r="P33">
            <v>22629824</v>
          </cell>
          <cell r="Q33">
            <v>635247750</v>
          </cell>
          <cell r="R33">
            <v>4646275</v>
          </cell>
          <cell r="S33">
            <v>2000000</v>
          </cell>
          <cell r="T33">
            <v>72799072</v>
          </cell>
          <cell r="U33">
            <v>27781727</v>
          </cell>
          <cell r="V33">
            <v>24000284</v>
          </cell>
          <cell r="W33">
            <v>766475108</v>
          </cell>
          <cell r="X33">
            <v>789104932</v>
          </cell>
        </row>
        <row r="34">
          <cell r="C34" t="str">
            <v>Kab. Labuhanbatu</v>
          </cell>
          <cell r="D34">
            <v>13216187</v>
          </cell>
          <cell r="E34">
            <v>31985496</v>
          </cell>
        </row>
        <row r="34">
          <cell r="G34">
            <v>45201683</v>
          </cell>
          <cell r="H34">
            <v>244462</v>
          </cell>
        </row>
        <row r="34">
          <cell r="J34">
            <v>16066344</v>
          </cell>
          <cell r="K34">
            <v>3673364</v>
          </cell>
          <cell r="L34">
            <v>1006790</v>
          </cell>
          <cell r="M34">
            <v>117026</v>
          </cell>
          <cell r="N34">
            <v>21107986</v>
          </cell>
          <cell r="O34">
            <v>5046900</v>
          </cell>
          <cell r="P34">
            <v>71356569</v>
          </cell>
          <cell r="Q34">
            <v>606340638</v>
          </cell>
          <cell r="R34">
            <v>12544943</v>
          </cell>
          <cell r="S34">
            <v>4600000</v>
          </cell>
          <cell r="T34">
            <v>44546508</v>
          </cell>
          <cell r="U34">
            <v>41811540</v>
          </cell>
          <cell r="V34">
            <v>17908735</v>
          </cell>
          <cell r="W34">
            <v>727752364</v>
          </cell>
          <cell r="X34">
            <v>799108933</v>
          </cell>
        </row>
        <row r="35">
          <cell r="C35" t="str">
            <v>Kab. Langkat</v>
          </cell>
          <cell r="D35">
            <v>14134012</v>
          </cell>
          <cell r="E35">
            <v>112759535</v>
          </cell>
        </row>
        <row r="35">
          <cell r="G35">
            <v>126893547</v>
          </cell>
          <cell r="H35">
            <v>163620</v>
          </cell>
        </row>
        <row r="35">
          <cell r="J35">
            <v>1190727</v>
          </cell>
          <cell r="K35">
            <v>3753556</v>
          </cell>
          <cell r="L35">
            <v>1162479</v>
          </cell>
          <cell r="M35">
            <v>119464</v>
          </cell>
          <cell r="N35">
            <v>6389846</v>
          </cell>
          <cell r="O35">
            <v>6118420</v>
          </cell>
          <cell r="P35">
            <v>139401813</v>
          </cell>
          <cell r="Q35">
            <v>1132208030</v>
          </cell>
          <cell r="R35">
            <v>32523926</v>
          </cell>
          <cell r="S35">
            <v>7400000</v>
          </cell>
          <cell r="T35">
            <v>122099910</v>
          </cell>
          <cell r="U35">
            <v>55669285</v>
          </cell>
          <cell r="V35">
            <v>23266865</v>
          </cell>
          <cell r="W35">
            <v>1373168016</v>
          </cell>
          <cell r="X35">
            <v>1512569829</v>
          </cell>
        </row>
        <row r="36">
          <cell r="C36" t="str">
            <v>Kab. Mandailing Natal</v>
          </cell>
          <cell r="D36">
            <v>9894134</v>
          </cell>
          <cell r="E36">
            <v>38058390</v>
          </cell>
        </row>
        <row r="36">
          <cell r="G36">
            <v>47952524</v>
          </cell>
          <cell r="H36">
            <v>462123</v>
          </cell>
        </row>
        <row r="36">
          <cell r="J36">
            <v>12330</v>
          </cell>
          <cell r="K36">
            <v>14782180</v>
          </cell>
          <cell r="L36">
            <v>1539183</v>
          </cell>
          <cell r="M36">
            <v>12742707</v>
          </cell>
          <cell r="N36">
            <v>29538523</v>
          </cell>
          <cell r="O36">
            <v>3624207</v>
          </cell>
          <cell r="P36">
            <v>81115254</v>
          </cell>
          <cell r="Q36">
            <v>632417527</v>
          </cell>
          <cell r="R36">
            <v>44139614</v>
          </cell>
          <cell r="S36">
            <v>5400000</v>
          </cell>
          <cell r="T36">
            <v>87987353</v>
          </cell>
          <cell r="U36">
            <v>61717775</v>
          </cell>
          <cell r="V36">
            <v>67925485</v>
          </cell>
          <cell r="W36">
            <v>899587754</v>
          </cell>
          <cell r="X36">
            <v>980703008</v>
          </cell>
        </row>
        <row r="37">
          <cell r="C37" t="str">
            <v>Kab. Nias</v>
          </cell>
          <cell r="D37">
            <v>6126939</v>
          </cell>
          <cell r="E37">
            <v>2845132</v>
          </cell>
        </row>
        <row r="37">
          <cell r="G37">
            <v>8972071</v>
          </cell>
          <cell r="H37">
            <v>162497</v>
          </cell>
        </row>
        <row r="37">
          <cell r="J37">
            <v>12330</v>
          </cell>
          <cell r="K37">
            <v>3749893</v>
          </cell>
          <cell r="L37">
            <v>1225993</v>
          </cell>
          <cell r="M37">
            <v>119464</v>
          </cell>
          <cell r="N37">
            <v>5270177</v>
          </cell>
          <cell r="O37">
            <v>886408</v>
          </cell>
          <cell r="P37">
            <v>15128656</v>
          </cell>
          <cell r="Q37">
            <v>306753978</v>
          </cell>
          <cell r="R37">
            <v>12321922</v>
          </cell>
        </row>
        <row r="37">
          <cell r="T37">
            <v>65814964</v>
          </cell>
          <cell r="U37">
            <v>27789203</v>
          </cell>
          <cell r="V37">
            <v>42814492</v>
          </cell>
          <cell r="W37">
            <v>455494559</v>
          </cell>
          <cell r="X37">
            <v>470623215</v>
          </cell>
        </row>
        <row r="38">
          <cell r="C38" t="str">
            <v>Kab. Simalungun</v>
          </cell>
          <cell r="D38">
            <v>17100011</v>
          </cell>
          <cell r="E38">
            <v>46339381</v>
          </cell>
        </row>
        <row r="38">
          <cell r="G38">
            <v>63439392</v>
          </cell>
          <cell r="H38">
            <v>167063</v>
          </cell>
        </row>
        <row r="38">
          <cell r="J38">
            <v>12184</v>
          </cell>
          <cell r="K38">
            <v>3673871</v>
          </cell>
          <cell r="L38">
            <v>833805</v>
          </cell>
          <cell r="M38">
            <v>117026</v>
          </cell>
          <cell r="N38">
            <v>4803949</v>
          </cell>
          <cell r="O38">
            <v>5321686</v>
          </cell>
          <cell r="P38">
            <v>73565027</v>
          </cell>
          <cell r="Q38">
            <v>1229679273</v>
          </cell>
          <cell r="R38">
            <v>62260088</v>
          </cell>
          <cell r="S38">
            <v>5400000</v>
          </cell>
          <cell r="T38">
            <v>133730639</v>
          </cell>
          <cell r="U38">
            <v>60644477</v>
          </cell>
          <cell r="V38">
            <v>31764812</v>
          </cell>
          <cell r="W38">
            <v>1523479289</v>
          </cell>
          <cell r="X38">
            <v>1597044316</v>
          </cell>
        </row>
        <row r="39">
          <cell r="C39" t="str">
            <v>Kab. Tapanuli Selatan</v>
          </cell>
          <cell r="D39">
            <v>15946323</v>
          </cell>
          <cell r="E39">
            <v>48543501</v>
          </cell>
        </row>
        <row r="39">
          <cell r="G39">
            <v>64489824</v>
          </cell>
          <cell r="H39">
            <v>405899</v>
          </cell>
        </row>
        <row r="39">
          <cell r="J39">
            <v>12330</v>
          </cell>
          <cell r="K39">
            <v>198174031</v>
          </cell>
          <cell r="L39">
            <v>911768</v>
          </cell>
          <cell r="M39">
            <v>1075167</v>
          </cell>
          <cell r="N39">
            <v>200579195</v>
          </cell>
          <cell r="O39">
            <v>3433444</v>
          </cell>
          <cell r="P39">
            <v>268502463</v>
          </cell>
          <cell r="Q39">
            <v>494117025</v>
          </cell>
          <cell r="R39">
            <v>33035017</v>
          </cell>
          <cell r="S39">
            <v>7400000</v>
          </cell>
          <cell r="T39">
            <v>66585302</v>
          </cell>
          <cell r="U39">
            <v>48831464</v>
          </cell>
          <cell r="V39">
            <v>53777954</v>
          </cell>
          <cell r="W39">
            <v>703746762</v>
          </cell>
          <cell r="X39">
            <v>972249225</v>
          </cell>
        </row>
        <row r="40">
          <cell r="C40" t="str">
            <v>Kab. Tapanuli Tengah</v>
          </cell>
          <cell r="D40">
            <v>8243717</v>
          </cell>
          <cell r="E40">
            <v>7342475</v>
          </cell>
        </row>
        <row r="40">
          <cell r="G40">
            <v>15586192</v>
          </cell>
          <cell r="H40">
            <v>242325</v>
          </cell>
        </row>
        <row r="40">
          <cell r="J40">
            <v>11826</v>
          </cell>
          <cell r="K40">
            <v>14111645</v>
          </cell>
          <cell r="L40">
            <v>1898234</v>
          </cell>
          <cell r="M40">
            <v>114588</v>
          </cell>
          <cell r="N40">
            <v>16378618</v>
          </cell>
          <cell r="O40">
            <v>3307947</v>
          </cell>
          <cell r="P40">
            <v>35272757</v>
          </cell>
          <cell r="Q40">
            <v>515056655</v>
          </cell>
          <cell r="R40">
            <v>9408707</v>
          </cell>
          <cell r="S40">
            <v>11200000</v>
          </cell>
          <cell r="T40">
            <v>67603995</v>
          </cell>
          <cell r="U40">
            <v>37738775</v>
          </cell>
          <cell r="V40">
            <v>29353616</v>
          </cell>
          <cell r="W40">
            <v>670361748</v>
          </cell>
          <cell r="X40">
            <v>705634505</v>
          </cell>
        </row>
        <row r="41">
          <cell r="C41" t="str">
            <v>Kab. Tapanuli Utara</v>
          </cell>
          <cell r="D41">
            <v>9283257</v>
          </cell>
          <cell r="E41">
            <v>39420103</v>
          </cell>
        </row>
        <row r="41">
          <cell r="G41">
            <v>48703360</v>
          </cell>
          <cell r="H41">
            <v>416891</v>
          </cell>
        </row>
        <row r="41">
          <cell r="J41">
            <v>12330</v>
          </cell>
          <cell r="K41">
            <v>14455918</v>
          </cell>
          <cell r="L41">
            <v>851176</v>
          </cell>
          <cell r="M41">
            <v>119464</v>
          </cell>
          <cell r="N41">
            <v>15855779</v>
          </cell>
          <cell r="O41">
            <v>2700114</v>
          </cell>
          <cell r="P41">
            <v>67259253</v>
          </cell>
          <cell r="Q41">
            <v>586029870</v>
          </cell>
        </row>
        <row r="41">
          <cell r="S41">
            <v>2200000</v>
          </cell>
          <cell r="T41">
            <v>52691025</v>
          </cell>
          <cell r="U41">
            <v>34780355</v>
          </cell>
          <cell r="V41">
            <v>22458832</v>
          </cell>
          <cell r="W41">
            <v>698160082</v>
          </cell>
          <cell r="X41">
            <v>765419335</v>
          </cell>
        </row>
        <row r="42">
          <cell r="C42" t="str">
            <v>Kab. Toba</v>
          </cell>
          <cell r="D42">
            <v>11355622</v>
          </cell>
          <cell r="E42">
            <v>3355800</v>
          </cell>
        </row>
        <row r="42">
          <cell r="G42">
            <v>14711422</v>
          </cell>
          <cell r="H42">
            <v>145688</v>
          </cell>
        </row>
        <row r="42">
          <cell r="J42">
            <v>12330</v>
          </cell>
          <cell r="K42">
            <v>3749893</v>
          </cell>
          <cell r="L42">
            <v>851176</v>
          </cell>
          <cell r="M42">
            <v>119464</v>
          </cell>
          <cell r="N42">
            <v>4878551</v>
          </cell>
          <cell r="O42">
            <v>2075343</v>
          </cell>
          <cell r="P42">
            <v>21665316</v>
          </cell>
          <cell r="Q42">
            <v>469468465</v>
          </cell>
          <cell r="R42">
            <v>13079265</v>
          </cell>
          <cell r="S42">
            <v>2600000</v>
          </cell>
          <cell r="T42">
            <v>42253964</v>
          </cell>
          <cell r="U42">
            <v>39429150</v>
          </cell>
          <cell r="V42">
            <v>19930191</v>
          </cell>
          <cell r="W42">
            <v>586761035</v>
          </cell>
          <cell r="X42">
            <v>608426351</v>
          </cell>
        </row>
        <row r="43">
          <cell r="C43" t="str">
            <v>Kota Binjai</v>
          </cell>
          <cell r="D43">
            <v>11318765</v>
          </cell>
          <cell r="E43">
            <v>5320301</v>
          </cell>
        </row>
        <row r="43">
          <cell r="G43">
            <v>16639066</v>
          </cell>
          <cell r="H43">
            <v>61017</v>
          </cell>
        </row>
        <row r="43">
          <cell r="J43">
            <v>119211</v>
          </cell>
          <cell r="K43">
            <v>3673364</v>
          </cell>
          <cell r="L43">
            <v>833805</v>
          </cell>
          <cell r="M43">
            <v>117026</v>
          </cell>
          <cell r="N43">
            <v>4804423</v>
          </cell>
          <cell r="O43">
            <v>2707802</v>
          </cell>
          <cell r="P43">
            <v>24151291</v>
          </cell>
          <cell r="Q43">
            <v>509931906</v>
          </cell>
          <cell r="R43">
            <v>4274573</v>
          </cell>
          <cell r="S43">
            <v>7400000</v>
          </cell>
          <cell r="T43">
            <v>39147878</v>
          </cell>
          <cell r="U43">
            <v>23325363</v>
          </cell>
          <cell r="V43">
            <v>3936218</v>
          </cell>
          <cell r="W43">
            <v>588015938</v>
          </cell>
          <cell r="X43">
            <v>612167229</v>
          </cell>
        </row>
        <row r="44">
          <cell r="C44" t="str">
            <v>Kota Medan</v>
          </cell>
          <cell r="D44">
            <v>262511294</v>
          </cell>
          <cell r="E44">
            <v>4809985</v>
          </cell>
        </row>
        <row r="44">
          <cell r="G44">
            <v>267321279</v>
          </cell>
          <cell r="H44">
            <v>51896</v>
          </cell>
        </row>
        <row r="44">
          <cell r="J44">
            <v>12184</v>
          </cell>
          <cell r="K44">
            <v>3673364</v>
          </cell>
          <cell r="L44">
            <v>855082</v>
          </cell>
          <cell r="M44">
            <v>117026</v>
          </cell>
          <cell r="N44">
            <v>4709552</v>
          </cell>
          <cell r="O44">
            <v>875068</v>
          </cell>
          <cell r="P44">
            <v>272905899</v>
          </cell>
          <cell r="Q44">
            <v>1776581782</v>
          </cell>
          <cell r="R44">
            <v>25508051</v>
          </cell>
          <cell r="S44">
            <v>30200000</v>
          </cell>
          <cell r="T44">
            <v>187521664</v>
          </cell>
          <cell r="U44">
            <v>86903344</v>
          </cell>
          <cell r="V44">
            <v>16659968</v>
          </cell>
          <cell r="W44">
            <v>2123374809</v>
          </cell>
          <cell r="X44">
            <v>2396280708</v>
          </cell>
        </row>
        <row r="45">
          <cell r="C45" t="str">
            <v>Kota Pematang Siantar</v>
          </cell>
          <cell r="D45">
            <v>18101170</v>
          </cell>
          <cell r="E45">
            <v>2914038</v>
          </cell>
        </row>
        <row r="45">
          <cell r="G45">
            <v>21015208</v>
          </cell>
          <cell r="H45">
            <v>59673</v>
          </cell>
        </row>
        <row r="45">
          <cell r="J45">
            <v>12079</v>
          </cell>
          <cell r="K45">
            <v>3673364</v>
          </cell>
          <cell r="L45">
            <v>833805</v>
          </cell>
          <cell r="M45">
            <v>117026</v>
          </cell>
          <cell r="N45">
            <v>4695947</v>
          </cell>
          <cell r="O45">
            <v>945338</v>
          </cell>
          <cell r="P45">
            <v>26656493</v>
          </cell>
          <cell r="Q45">
            <v>506803154</v>
          </cell>
          <cell r="R45">
            <v>13251177</v>
          </cell>
          <cell r="S45">
            <v>10600000</v>
          </cell>
          <cell r="T45">
            <v>41209162</v>
          </cell>
          <cell r="U45">
            <v>34273615</v>
          </cell>
          <cell r="V45">
            <v>7076021</v>
          </cell>
          <cell r="W45">
            <v>613213129</v>
          </cell>
          <cell r="X45">
            <v>639869622</v>
          </cell>
        </row>
        <row r="46">
          <cell r="C46" t="str">
            <v>Kota Sibolga</v>
          </cell>
          <cell r="D46">
            <v>9351181</v>
          </cell>
          <cell r="E46">
            <v>2736145</v>
          </cell>
        </row>
        <row r="46">
          <cell r="G46">
            <v>12087326</v>
          </cell>
          <cell r="H46">
            <v>62124</v>
          </cell>
        </row>
        <row r="46">
          <cell r="J46">
            <v>12079</v>
          </cell>
          <cell r="K46">
            <v>3673364</v>
          </cell>
          <cell r="L46">
            <v>843882</v>
          </cell>
          <cell r="M46">
            <v>117026</v>
          </cell>
          <cell r="N46">
            <v>4708475</v>
          </cell>
          <cell r="O46">
            <v>852007</v>
          </cell>
          <cell r="P46">
            <v>17647808</v>
          </cell>
          <cell r="Q46">
            <v>350344206</v>
          </cell>
          <cell r="R46">
            <v>13938826</v>
          </cell>
          <cell r="S46">
            <v>3400000</v>
          </cell>
          <cell r="T46">
            <v>31206009</v>
          </cell>
          <cell r="U46">
            <v>25726451</v>
          </cell>
          <cell r="V46">
            <v>5722442</v>
          </cell>
          <cell r="W46">
            <v>430337934</v>
          </cell>
          <cell r="X46">
            <v>447985742</v>
          </cell>
        </row>
        <row r="47">
          <cell r="C47" t="str">
            <v>Kota Tanjung Balai</v>
          </cell>
          <cell r="D47">
            <v>7889120</v>
          </cell>
          <cell r="E47">
            <v>2898239</v>
          </cell>
        </row>
        <row r="47">
          <cell r="G47">
            <v>10787359</v>
          </cell>
          <cell r="H47">
            <v>52613</v>
          </cell>
        </row>
        <row r="47">
          <cell r="J47">
            <v>12079</v>
          </cell>
          <cell r="K47">
            <v>3673364</v>
          </cell>
          <cell r="L47">
            <v>833805</v>
          </cell>
          <cell r="M47">
            <v>117026</v>
          </cell>
          <cell r="N47">
            <v>4688887</v>
          </cell>
          <cell r="O47">
            <v>1110551</v>
          </cell>
          <cell r="P47">
            <v>16586797</v>
          </cell>
          <cell r="Q47">
            <v>350343099</v>
          </cell>
          <cell r="R47">
            <v>5854307</v>
          </cell>
          <cell r="S47">
            <v>6200000</v>
          </cell>
          <cell r="T47">
            <v>38494339</v>
          </cell>
          <cell r="U47">
            <v>35643564</v>
          </cell>
          <cell r="V47">
            <v>9437664</v>
          </cell>
          <cell r="W47">
            <v>445972973</v>
          </cell>
          <cell r="X47">
            <v>462559770</v>
          </cell>
        </row>
        <row r="48">
          <cell r="C48" t="str">
            <v>Kota Tebing Tinggi</v>
          </cell>
          <cell r="D48">
            <v>9428058</v>
          </cell>
          <cell r="E48">
            <v>2887679</v>
          </cell>
        </row>
        <row r="48">
          <cell r="G48">
            <v>12315737</v>
          </cell>
          <cell r="H48">
            <v>51875</v>
          </cell>
        </row>
        <row r="48">
          <cell r="J48">
            <v>12079</v>
          </cell>
          <cell r="K48">
            <v>3673364</v>
          </cell>
          <cell r="L48">
            <v>833805</v>
          </cell>
          <cell r="M48">
            <v>117026</v>
          </cell>
          <cell r="N48">
            <v>4688149</v>
          </cell>
          <cell r="O48">
            <v>1077764</v>
          </cell>
          <cell r="P48">
            <v>18081650</v>
          </cell>
          <cell r="Q48">
            <v>357134806</v>
          </cell>
          <cell r="R48">
            <v>14236187</v>
          </cell>
          <cell r="S48">
            <v>7000000</v>
          </cell>
          <cell r="T48">
            <v>30964694</v>
          </cell>
          <cell r="U48">
            <v>25311193</v>
          </cell>
          <cell r="V48">
            <v>3066534</v>
          </cell>
          <cell r="W48">
            <v>437713414</v>
          </cell>
          <cell r="X48">
            <v>455795064</v>
          </cell>
        </row>
        <row r="49">
          <cell r="C49" t="str">
            <v>Kota Padang Sidempuan</v>
          </cell>
          <cell r="D49">
            <v>11241244</v>
          </cell>
          <cell r="E49">
            <v>3131569</v>
          </cell>
        </row>
        <row r="49">
          <cell r="G49">
            <v>14372813</v>
          </cell>
          <cell r="H49">
            <v>74654</v>
          </cell>
        </row>
        <row r="49">
          <cell r="J49">
            <v>12079</v>
          </cell>
          <cell r="K49">
            <v>13872502</v>
          </cell>
          <cell r="L49">
            <v>833805</v>
          </cell>
          <cell r="M49">
            <v>117026</v>
          </cell>
          <cell r="N49">
            <v>14910066</v>
          </cell>
          <cell r="O49">
            <v>2730324</v>
          </cell>
          <cell r="P49">
            <v>32013203</v>
          </cell>
          <cell r="Q49">
            <v>404359565</v>
          </cell>
          <cell r="R49">
            <v>2062946</v>
          </cell>
          <cell r="S49">
            <v>7400000</v>
          </cell>
          <cell r="T49">
            <v>48743553</v>
          </cell>
          <cell r="U49">
            <v>40643989</v>
          </cell>
          <cell r="V49">
            <v>24788067</v>
          </cell>
          <cell r="W49">
            <v>527998120</v>
          </cell>
          <cell r="X49">
            <v>560011323</v>
          </cell>
        </row>
        <row r="50">
          <cell r="C50" t="str">
            <v>Kab. Pakpak Bharat</v>
          </cell>
          <cell r="D50">
            <v>6369456</v>
          </cell>
          <cell r="E50">
            <v>3345318</v>
          </cell>
        </row>
        <row r="50">
          <cell r="G50">
            <v>9714774</v>
          </cell>
          <cell r="H50">
            <v>284585</v>
          </cell>
        </row>
        <row r="50">
          <cell r="J50">
            <v>12330</v>
          </cell>
          <cell r="K50">
            <v>3833210</v>
          </cell>
          <cell r="L50">
            <v>851176</v>
          </cell>
          <cell r="M50">
            <v>119464</v>
          </cell>
          <cell r="N50">
            <v>5100765</v>
          </cell>
          <cell r="O50">
            <v>1542698</v>
          </cell>
          <cell r="P50">
            <v>16358237</v>
          </cell>
          <cell r="Q50">
            <v>267735403</v>
          </cell>
          <cell r="R50">
            <v>4576581</v>
          </cell>
        </row>
        <row r="50">
          <cell r="T50">
            <v>28391124</v>
          </cell>
          <cell r="U50">
            <v>14333759</v>
          </cell>
          <cell r="V50">
            <v>45290163</v>
          </cell>
          <cell r="W50">
            <v>360327030</v>
          </cell>
          <cell r="X50">
            <v>376685267</v>
          </cell>
        </row>
        <row r="51">
          <cell r="C51" t="str">
            <v>Kab. Nias Selatan</v>
          </cell>
          <cell r="D51">
            <v>6615177</v>
          </cell>
          <cell r="E51">
            <v>4487247</v>
          </cell>
        </row>
        <row r="51">
          <cell r="G51">
            <v>11102424</v>
          </cell>
          <cell r="H51">
            <v>484275</v>
          </cell>
        </row>
        <row r="51">
          <cell r="J51">
            <v>12330</v>
          </cell>
          <cell r="K51">
            <v>3749893</v>
          </cell>
          <cell r="L51">
            <v>3621192</v>
          </cell>
          <cell r="M51">
            <v>119464</v>
          </cell>
          <cell r="N51">
            <v>7987154</v>
          </cell>
          <cell r="O51">
            <v>1660041</v>
          </cell>
          <cell r="P51">
            <v>20749619</v>
          </cell>
          <cell r="Q51">
            <v>521902529</v>
          </cell>
          <cell r="R51">
            <v>3949334</v>
          </cell>
          <cell r="S51">
            <v>400000</v>
          </cell>
          <cell r="T51">
            <v>103118529</v>
          </cell>
          <cell r="U51">
            <v>51786324</v>
          </cell>
          <cell r="V51">
            <v>30957725</v>
          </cell>
          <cell r="W51">
            <v>712114441</v>
          </cell>
          <cell r="X51">
            <v>732864060</v>
          </cell>
        </row>
        <row r="52">
          <cell r="C52" t="str">
            <v>Kab. Humbang Hasundutan</v>
          </cell>
          <cell r="D52">
            <v>6913928</v>
          </cell>
          <cell r="E52">
            <v>3509084</v>
          </cell>
        </row>
        <row r="52">
          <cell r="G52">
            <v>10423012</v>
          </cell>
          <cell r="H52">
            <v>256314</v>
          </cell>
        </row>
        <row r="52">
          <cell r="J52">
            <v>12330</v>
          </cell>
          <cell r="K52">
            <v>3751670</v>
          </cell>
          <cell r="L52">
            <v>851176</v>
          </cell>
          <cell r="M52">
            <v>119464</v>
          </cell>
          <cell r="N52">
            <v>4990954</v>
          </cell>
          <cell r="O52">
            <v>2358346</v>
          </cell>
          <cell r="P52">
            <v>17772312</v>
          </cell>
          <cell r="Q52">
            <v>455727983</v>
          </cell>
          <cell r="R52">
            <v>4646275</v>
          </cell>
          <cell r="S52">
            <v>200000</v>
          </cell>
          <cell r="T52">
            <v>40402590</v>
          </cell>
          <cell r="U52">
            <v>25200601</v>
          </cell>
          <cell r="V52">
            <v>10929837</v>
          </cell>
          <cell r="W52">
            <v>537107286</v>
          </cell>
          <cell r="X52">
            <v>554879598</v>
          </cell>
        </row>
        <row r="53">
          <cell r="C53" t="str">
            <v>Kab. Serdang Bedagai</v>
          </cell>
          <cell r="D53">
            <v>11123742</v>
          </cell>
          <cell r="E53">
            <v>35116373</v>
          </cell>
        </row>
        <row r="53">
          <cell r="G53">
            <v>46240115</v>
          </cell>
          <cell r="H53">
            <v>59694</v>
          </cell>
        </row>
        <row r="53">
          <cell r="J53">
            <v>12184</v>
          </cell>
          <cell r="K53">
            <v>3673364</v>
          </cell>
          <cell r="L53">
            <v>1164815</v>
          </cell>
          <cell r="M53">
            <v>117026</v>
          </cell>
          <cell r="N53">
            <v>5027083</v>
          </cell>
          <cell r="O53">
            <v>4274073</v>
          </cell>
          <cell r="P53">
            <v>55541271</v>
          </cell>
          <cell r="Q53">
            <v>758880553</v>
          </cell>
          <cell r="R53">
            <v>6969413</v>
          </cell>
          <cell r="S53">
            <v>1200000</v>
          </cell>
          <cell r="T53">
            <v>86221908</v>
          </cell>
          <cell r="U53">
            <v>36102473</v>
          </cell>
          <cell r="V53">
            <v>13479786</v>
          </cell>
          <cell r="W53">
            <v>902854133</v>
          </cell>
          <cell r="X53">
            <v>958395404</v>
          </cell>
        </row>
        <row r="54">
          <cell r="C54" t="str">
            <v>Kab. Samosir</v>
          </cell>
          <cell r="D54">
            <v>6427376</v>
          </cell>
          <cell r="E54">
            <v>3581981</v>
          </cell>
        </row>
        <row r="54">
          <cell r="G54">
            <v>10009357</v>
          </cell>
          <cell r="H54">
            <v>271663</v>
          </cell>
        </row>
        <row r="54">
          <cell r="J54">
            <v>12330</v>
          </cell>
          <cell r="K54">
            <v>3749893</v>
          </cell>
          <cell r="L54">
            <v>851176</v>
          </cell>
          <cell r="M54">
            <v>119464</v>
          </cell>
          <cell r="N54">
            <v>5004526</v>
          </cell>
          <cell r="O54">
            <v>1008826</v>
          </cell>
          <cell r="P54">
            <v>16022709</v>
          </cell>
          <cell r="Q54">
            <v>367555072</v>
          </cell>
          <cell r="R54">
            <v>2787765</v>
          </cell>
          <cell r="S54">
            <v>1200000</v>
          </cell>
          <cell r="T54">
            <v>31397592</v>
          </cell>
          <cell r="U54">
            <v>21322581</v>
          </cell>
          <cell r="V54">
            <v>32965530</v>
          </cell>
          <cell r="W54">
            <v>457228540</v>
          </cell>
          <cell r="X54">
            <v>473251249</v>
          </cell>
        </row>
        <row r="55">
          <cell r="C55" t="str">
            <v>Kab. Batu Bara</v>
          </cell>
          <cell r="D55">
            <v>17956537</v>
          </cell>
          <cell r="E55">
            <v>12445191</v>
          </cell>
        </row>
        <row r="55">
          <cell r="G55">
            <v>30401728</v>
          </cell>
          <cell r="H55">
            <v>60411</v>
          </cell>
        </row>
        <row r="55">
          <cell r="J55">
            <v>12079</v>
          </cell>
          <cell r="K55">
            <v>3673787</v>
          </cell>
          <cell r="L55">
            <v>1237104</v>
          </cell>
          <cell r="M55">
            <v>117026</v>
          </cell>
          <cell r="N55">
            <v>5100407</v>
          </cell>
          <cell r="O55">
            <v>3350972</v>
          </cell>
          <cell r="P55">
            <v>38853107</v>
          </cell>
          <cell r="Q55">
            <v>516100613</v>
          </cell>
          <cell r="R55">
            <v>2323138</v>
          </cell>
          <cell r="S55">
            <v>2000000</v>
          </cell>
          <cell r="T55">
            <v>60848155</v>
          </cell>
          <cell r="U55">
            <v>37257574</v>
          </cell>
          <cell r="V55">
            <v>10130318</v>
          </cell>
          <cell r="W55">
            <v>628659798</v>
          </cell>
          <cell r="X55">
            <v>667512905</v>
          </cell>
        </row>
        <row r="56">
          <cell r="C56" t="str">
            <v>Kab. Padang Lawas</v>
          </cell>
          <cell r="D56">
            <v>8102930</v>
          </cell>
          <cell r="E56">
            <v>22170843</v>
          </cell>
        </row>
        <row r="56">
          <cell r="G56">
            <v>30273773</v>
          </cell>
          <cell r="H56">
            <v>558244</v>
          </cell>
        </row>
        <row r="56">
          <cell r="J56">
            <v>342511</v>
          </cell>
          <cell r="K56">
            <v>13872541</v>
          </cell>
          <cell r="L56">
            <v>833805</v>
          </cell>
          <cell r="M56">
            <v>1053224</v>
          </cell>
          <cell r="N56">
            <v>16660325</v>
          </cell>
          <cell r="O56">
            <v>4494434</v>
          </cell>
          <cell r="P56">
            <v>51428532</v>
          </cell>
          <cell r="Q56">
            <v>398934420</v>
          </cell>
          <cell r="R56">
            <v>9315782</v>
          </cell>
          <cell r="S56">
            <v>200000</v>
          </cell>
          <cell r="T56">
            <v>53088187</v>
          </cell>
          <cell r="U56">
            <v>36383675</v>
          </cell>
          <cell r="V56">
            <v>44437876</v>
          </cell>
          <cell r="W56">
            <v>542359940</v>
          </cell>
          <cell r="X56">
            <v>593788472</v>
          </cell>
        </row>
        <row r="57">
          <cell r="C57" t="str">
            <v>Kab. Padang Lawas Utara</v>
          </cell>
          <cell r="D57">
            <v>7168654</v>
          </cell>
          <cell r="E57">
            <v>18610019</v>
          </cell>
        </row>
        <row r="57">
          <cell r="G57">
            <v>25778673</v>
          </cell>
          <cell r="H57">
            <v>520270</v>
          </cell>
        </row>
        <row r="57">
          <cell r="J57">
            <v>16396776</v>
          </cell>
          <cell r="K57">
            <v>13872848</v>
          </cell>
          <cell r="L57">
            <v>833805</v>
          </cell>
          <cell r="M57">
            <v>117026</v>
          </cell>
          <cell r="N57">
            <v>31740725</v>
          </cell>
          <cell r="O57">
            <v>4227666</v>
          </cell>
          <cell r="P57">
            <v>61747064</v>
          </cell>
          <cell r="Q57">
            <v>404587780</v>
          </cell>
          <cell r="R57">
            <v>2973616</v>
          </cell>
          <cell r="S57">
            <v>400000</v>
          </cell>
          <cell r="T57">
            <v>68294770</v>
          </cell>
          <cell r="U57">
            <v>38286800</v>
          </cell>
          <cell r="V57">
            <v>49722331</v>
          </cell>
          <cell r="W57">
            <v>564265297</v>
          </cell>
          <cell r="X57">
            <v>626012361</v>
          </cell>
        </row>
        <row r="58">
          <cell r="C58" t="str">
            <v>Kab. Labuhanbatu Selatan</v>
          </cell>
          <cell r="D58">
            <v>10355746</v>
          </cell>
          <cell r="E58">
            <v>58371954</v>
          </cell>
        </row>
        <row r="58">
          <cell r="G58">
            <v>68727700</v>
          </cell>
          <cell r="H58">
            <v>603692</v>
          </cell>
        </row>
        <row r="58">
          <cell r="J58">
            <v>15731628</v>
          </cell>
          <cell r="K58">
            <v>3596950</v>
          </cell>
          <cell r="L58">
            <v>816435</v>
          </cell>
          <cell r="M58">
            <v>114588</v>
          </cell>
          <cell r="N58">
            <v>20863293</v>
          </cell>
          <cell r="O58">
            <v>6669263</v>
          </cell>
          <cell r="P58">
            <v>96260256</v>
          </cell>
          <cell r="Q58">
            <v>402686364</v>
          </cell>
          <cell r="R58">
            <v>3308148</v>
          </cell>
          <cell r="S58">
            <v>400000</v>
          </cell>
          <cell r="T58">
            <v>64962936</v>
          </cell>
          <cell r="U58">
            <v>39335284</v>
          </cell>
          <cell r="V58">
            <v>26128296</v>
          </cell>
          <cell r="W58">
            <v>536821028</v>
          </cell>
          <cell r="X58">
            <v>633081284</v>
          </cell>
        </row>
        <row r="59">
          <cell r="C59" t="str">
            <v>Kab. Labuhanbatu Utara</v>
          </cell>
          <cell r="D59">
            <v>8317730</v>
          </cell>
          <cell r="E59">
            <v>26989508</v>
          </cell>
        </row>
        <row r="59">
          <cell r="G59">
            <v>35307238</v>
          </cell>
          <cell r="H59">
            <v>131576</v>
          </cell>
        </row>
        <row r="59">
          <cell r="J59">
            <v>12330</v>
          </cell>
          <cell r="K59">
            <v>14161892</v>
          </cell>
          <cell r="L59">
            <v>921687</v>
          </cell>
          <cell r="M59">
            <v>119464</v>
          </cell>
          <cell r="N59">
            <v>15346949</v>
          </cell>
          <cell r="O59">
            <v>5929234</v>
          </cell>
          <cell r="P59">
            <v>56583421</v>
          </cell>
          <cell r="Q59">
            <v>483412730</v>
          </cell>
          <cell r="R59">
            <v>22069807</v>
          </cell>
          <cell r="S59">
            <v>1600000</v>
          </cell>
          <cell r="T59">
            <v>55363050</v>
          </cell>
          <cell r="U59">
            <v>35452873</v>
          </cell>
          <cell r="V59">
            <v>27009429</v>
          </cell>
          <cell r="W59">
            <v>624907889</v>
          </cell>
          <cell r="X59">
            <v>681491310</v>
          </cell>
        </row>
        <row r="60">
          <cell r="C60" t="str">
            <v>Kab. Nias Utara</v>
          </cell>
          <cell r="D60">
            <v>6046937</v>
          </cell>
          <cell r="E60">
            <v>2960900</v>
          </cell>
        </row>
        <row r="60">
          <cell r="G60">
            <v>9007837</v>
          </cell>
          <cell r="H60">
            <v>51875</v>
          </cell>
        </row>
        <row r="60">
          <cell r="J60">
            <v>12079</v>
          </cell>
          <cell r="K60">
            <v>3673364</v>
          </cell>
          <cell r="L60">
            <v>1685579</v>
          </cell>
          <cell r="M60">
            <v>117026</v>
          </cell>
          <cell r="N60">
            <v>5539923</v>
          </cell>
        </row>
        <row r="60">
          <cell r="P60">
            <v>14547760</v>
          </cell>
          <cell r="Q60">
            <v>297802632</v>
          </cell>
          <cell r="R60">
            <v>28272585</v>
          </cell>
          <cell r="S60">
            <v>200000</v>
          </cell>
          <cell r="T60">
            <v>42848755</v>
          </cell>
          <cell r="U60">
            <v>26952604</v>
          </cell>
          <cell r="V60">
            <v>50749711</v>
          </cell>
          <cell r="W60">
            <v>446826287</v>
          </cell>
          <cell r="X60">
            <v>461374047</v>
          </cell>
        </row>
        <row r="61">
          <cell r="C61" t="str">
            <v>Kab. Nias Barat</v>
          </cell>
          <cell r="D61">
            <v>6416560</v>
          </cell>
          <cell r="E61">
            <v>2982093</v>
          </cell>
        </row>
        <row r="61">
          <cell r="G61">
            <v>9398653</v>
          </cell>
          <cell r="H61">
            <v>159181</v>
          </cell>
        </row>
        <row r="61">
          <cell r="J61">
            <v>12079</v>
          </cell>
          <cell r="K61">
            <v>3673364</v>
          </cell>
          <cell r="L61">
            <v>1214641</v>
          </cell>
          <cell r="M61">
            <v>117026</v>
          </cell>
          <cell r="N61">
            <v>5176291</v>
          </cell>
          <cell r="O61">
            <v>886408</v>
          </cell>
          <cell r="P61">
            <v>15461352</v>
          </cell>
          <cell r="Q61">
            <v>263102853</v>
          </cell>
          <cell r="R61">
            <v>7434040</v>
          </cell>
        </row>
        <row r="61">
          <cell r="T61">
            <v>35898862</v>
          </cell>
          <cell r="U61">
            <v>22119090</v>
          </cell>
          <cell r="V61">
            <v>43198532</v>
          </cell>
          <cell r="W61">
            <v>371753377</v>
          </cell>
          <cell r="X61">
            <v>387214729</v>
          </cell>
        </row>
        <row r="62">
          <cell r="C62" t="str">
            <v>Kota Gunungsitoli</v>
          </cell>
          <cell r="D62">
            <v>8453643</v>
          </cell>
          <cell r="E62">
            <v>2879820</v>
          </cell>
        </row>
        <row r="62">
          <cell r="G62">
            <v>11333463</v>
          </cell>
          <cell r="H62">
            <v>50794</v>
          </cell>
        </row>
        <row r="62">
          <cell r="J62">
            <v>11826</v>
          </cell>
          <cell r="K62">
            <v>3596836</v>
          </cell>
          <cell r="L62">
            <v>916388</v>
          </cell>
          <cell r="M62">
            <v>114588</v>
          </cell>
          <cell r="N62">
            <v>4690432</v>
          </cell>
        </row>
        <row r="62">
          <cell r="P62">
            <v>16023895</v>
          </cell>
          <cell r="Q62">
            <v>347016733</v>
          </cell>
          <cell r="R62">
            <v>464628</v>
          </cell>
          <cell r="S62">
            <v>600000</v>
          </cell>
          <cell r="T62">
            <v>52071039</v>
          </cell>
          <cell r="U62">
            <v>22386505</v>
          </cell>
          <cell r="V62">
            <v>27791402</v>
          </cell>
          <cell r="W62">
            <v>450330307</v>
          </cell>
          <cell r="X62">
            <v>466354202</v>
          </cell>
        </row>
        <row r="63">
          <cell r="C63" t="str">
            <v>Provinsi Sumatera Barat</v>
          </cell>
          <cell r="D63">
            <v>119708401</v>
          </cell>
          <cell r="E63">
            <v>19955050</v>
          </cell>
          <cell r="F63">
            <v>2471989</v>
          </cell>
          <cell r="G63">
            <v>142135440</v>
          </cell>
          <cell r="H63">
            <v>557536</v>
          </cell>
          <cell r="I63">
            <v>7412803</v>
          </cell>
        </row>
        <row r="63">
          <cell r="K63">
            <v>8171245</v>
          </cell>
        </row>
        <row r="63">
          <cell r="M63">
            <v>5061199</v>
          </cell>
          <cell r="N63">
            <v>21202783</v>
          </cell>
          <cell r="O63">
            <v>10079683</v>
          </cell>
          <cell r="P63">
            <v>173417906</v>
          </cell>
          <cell r="Q63">
            <v>1813526490</v>
          </cell>
          <cell r="R63">
            <v>27877651</v>
          </cell>
        </row>
        <row r="63">
          <cell r="T63">
            <v>131151790</v>
          </cell>
          <cell r="U63">
            <v>72190878</v>
          </cell>
          <cell r="V63">
            <v>69661920</v>
          </cell>
          <cell r="W63">
            <v>2114408729</v>
          </cell>
          <cell r="X63">
            <v>2287826635</v>
          </cell>
        </row>
        <row r="64">
          <cell r="C64" t="str">
            <v>Kab. Lima Puluh Kota</v>
          </cell>
          <cell r="D64">
            <v>5439275</v>
          </cell>
          <cell r="E64">
            <v>2703080</v>
          </cell>
        </row>
        <row r="64">
          <cell r="G64">
            <v>8142355</v>
          </cell>
          <cell r="H64">
            <v>239374</v>
          </cell>
        </row>
        <row r="64">
          <cell r="J64">
            <v>12821066</v>
          </cell>
          <cell r="K64">
            <v>2580434</v>
          </cell>
          <cell r="L64">
            <v>851176</v>
          </cell>
          <cell r="M64">
            <v>210884</v>
          </cell>
          <cell r="N64">
            <v>16702934</v>
          </cell>
          <cell r="O64">
            <v>2216342</v>
          </cell>
          <cell r="P64">
            <v>27061631</v>
          </cell>
          <cell r="Q64">
            <v>629953136</v>
          </cell>
          <cell r="R64">
            <v>13938826</v>
          </cell>
        </row>
        <row r="64">
          <cell r="T64">
            <v>67320090</v>
          </cell>
          <cell r="U64">
            <v>29237080</v>
          </cell>
          <cell r="V64">
            <v>35779452</v>
          </cell>
          <cell r="W64">
            <v>776228584</v>
          </cell>
          <cell r="X64">
            <v>803290215</v>
          </cell>
        </row>
        <row r="65">
          <cell r="C65" t="str">
            <v>Kab. Agam</v>
          </cell>
          <cell r="D65">
            <v>8382289</v>
          </cell>
          <cell r="E65">
            <v>5229061</v>
          </cell>
        </row>
        <row r="65">
          <cell r="G65">
            <v>13611350</v>
          </cell>
          <cell r="H65">
            <v>32034</v>
          </cell>
        </row>
        <row r="65">
          <cell r="K65">
            <v>583619</v>
          </cell>
          <cell r="L65">
            <v>1028446</v>
          </cell>
          <cell r="M65">
            <v>210884</v>
          </cell>
          <cell r="N65">
            <v>1854983</v>
          </cell>
          <cell r="O65">
            <v>3307702</v>
          </cell>
          <cell r="P65">
            <v>18774035</v>
          </cell>
          <cell r="Q65">
            <v>773645573</v>
          </cell>
          <cell r="R65">
            <v>6272472</v>
          </cell>
        </row>
        <row r="65">
          <cell r="T65">
            <v>50266849</v>
          </cell>
          <cell r="U65">
            <v>33141883</v>
          </cell>
          <cell r="V65">
            <v>31337163</v>
          </cell>
          <cell r="W65">
            <v>894663940</v>
          </cell>
          <cell r="X65">
            <v>913437975</v>
          </cell>
        </row>
        <row r="66">
          <cell r="C66" t="str">
            <v>Kab. Kepulauan Mentawai</v>
          </cell>
          <cell r="D66">
            <v>4185955</v>
          </cell>
          <cell r="E66">
            <v>3324841</v>
          </cell>
        </row>
        <row r="66">
          <cell r="G66">
            <v>7510796</v>
          </cell>
          <cell r="H66">
            <v>1169667</v>
          </cell>
        </row>
        <row r="66">
          <cell r="K66">
            <v>465570</v>
          </cell>
          <cell r="L66">
            <v>4933364</v>
          </cell>
          <cell r="M66">
            <v>210884</v>
          </cell>
          <cell r="N66">
            <v>6779485</v>
          </cell>
        </row>
        <row r="66">
          <cell r="P66">
            <v>14290281</v>
          </cell>
          <cell r="Q66">
            <v>378739222</v>
          </cell>
          <cell r="R66">
            <v>32839873</v>
          </cell>
        </row>
        <row r="66">
          <cell r="T66">
            <v>65730629</v>
          </cell>
          <cell r="U66">
            <v>31303775</v>
          </cell>
          <cell r="V66">
            <v>108786323</v>
          </cell>
          <cell r="W66">
            <v>617399822</v>
          </cell>
          <cell r="X66">
            <v>631690103</v>
          </cell>
        </row>
        <row r="67">
          <cell r="C67" t="str">
            <v>Kab. Padang Pariaman</v>
          </cell>
          <cell r="D67">
            <v>7460034</v>
          </cell>
          <cell r="E67">
            <v>1274333</v>
          </cell>
        </row>
        <row r="67">
          <cell r="G67">
            <v>8734367</v>
          </cell>
          <cell r="H67">
            <v>31218</v>
          </cell>
        </row>
        <row r="67">
          <cell r="K67">
            <v>456583</v>
          </cell>
          <cell r="L67">
            <v>1060775</v>
          </cell>
          <cell r="M67">
            <v>214363</v>
          </cell>
          <cell r="N67">
            <v>1762939</v>
          </cell>
          <cell r="O67">
            <v>1989996</v>
          </cell>
          <cell r="P67">
            <v>12487302</v>
          </cell>
          <cell r="Q67">
            <v>638430057</v>
          </cell>
          <cell r="R67">
            <v>15100394</v>
          </cell>
        </row>
        <row r="67">
          <cell r="T67">
            <v>44182570</v>
          </cell>
          <cell r="U67">
            <v>41112104</v>
          </cell>
          <cell r="V67">
            <v>55295060</v>
          </cell>
          <cell r="W67">
            <v>794120185</v>
          </cell>
          <cell r="X67">
            <v>806607487</v>
          </cell>
        </row>
        <row r="68">
          <cell r="C68" t="str">
            <v>Kab. Pasaman</v>
          </cell>
          <cell r="D68">
            <v>5516972</v>
          </cell>
          <cell r="E68">
            <v>1320437</v>
          </cell>
        </row>
        <row r="68">
          <cell r="G68">
            <v>6837409</v>
          </cell>
          <cell r="H68">
            <v>150125</v>
          </cell>
        </row>
        <row r="68">
          <cell r="J68">
            <v>337317</v>
          </cell>
          <cell r="K68">
            <v>584770</v>
          </cell>
          <cell r="L68">
            <v>851176</v>
          </cell>
          <cell r="M68">
            <v>1166587</v>
          </cell>
          <cell r="N68">
            <v>3089975</v>
          </cell>
          <cell r="O68">
            <v>2535803</v>
          </cell>
          <cell r="P68">
            <v>12463187</v>
          </cell>
          <cell r="Q68">
            <v>509272437</v>
          </cell>
          <cell r="R68">
            <v>15820567</v>
          </cell>
        </row>
        <row r="68">
          <cell r="T68">
            <v>43187685</v>
          </cell>
          <cell r="U68">
            <v>34576025</v>
          </cell>
          <cell r="V68">
            <v>34880937</v>
          </cell>
          <cell r="W68">
            <v>637737651</v>
          </cell>
          <cell r="X68">
            <v>650200838</v>
          </cell>
        </row>
        <row r="69">
          <cell r="C69" t="str">
            <v>Kab. Pesisir Selatan</v>
          </cell>
          <cell r="D69">
            <v>7428659</v>
          </cell>
          <cell r="E69">
            <v>10655642</v>
          </cell>
        </row>
        <row r="69">
          <cell r="G69">
            <v>18084301</v>
          </cell>
          <cell r="H69">
            <v>73350</v>
          </cell>
        </row>
        <row r="69">
          <cell r="K69">
            <v>866431</v>
          </cell>
          <cell r="L69">
            <v>2261435</v>
          </cell>
          <cell r="M69">
            <v>1149929</v>
          </cell>
          <cell r="N69">
            <v>4351145</v>
          </cell>
          <cell r="O69">
            <v>3863639</v>
          </cell>
          <cell r="P69">
            <v>26299085</v>
          </cell>
          <cell r="Q69">
            <v>767897432</v>
          </cell>
          <cell r="R69">
            <v>10337962</v>
          </cell>
        </row>
        <row r="69">
          <cell r="T69">
            <v>84292205</v>
          </cell>
          <cell r="U69">
            <v>32865684</v>
          </cell>
          <cell r="V69">
            <v>64261125</v>
          </cell>
          <cell r="W69">
            <v>959654408</v>
          </cell>
          <cell r="X69">
            <v>985953493</v>
          </cell>
        </row>
        <row r="70">
          <cell r="C70" t="str">
            <v>Kab. Sijunjung</v>
          </cell>
          <cell r="D70">
            <v>4942743</v>
          </cell>
          <cell r="E70">
            <v>3735957</v>
          </cell>
        </row>
        <row r="70">
          <cell r="G70">
            <v>8678700</v>
          </cell>
          <cell r="H70">
            <v>480685</v>
          </cell>
        </row>
        <row r="70">
          <cell r="J70">
            <v>12483749</v>
          </cell>
          <cell r="K70">
            <v>3935040</v>
          </cell>
          <cell r="L70">
            <v>851176</v>
          </cell>
          <cell r="M70">
            <v>218828</v>
          </cell>
          <cell r="N70">
            <v>17969478</v>
          </cell>
          <cell r="O70">
            <v>2295155</v>
          </cell>
          <cell r="P70">
            <v>28943333</v>
          </cell>
          <cell r="Q70">
            <v>439657761</v>
          </cell>
          <cell r="R70">
            <v>26344380</v>
          </cell>
        </row>
        <row r="70">
          <cell r="T70">
            <v>39468282</v>
          </cell>
          <cell r="U70">
            <v>29542927</v>
          </cell>
          <cell r="V70">
            <v>39446563</v>
          </cell>
          <cell r="W70">
            <v>574459913</v>
          </cell>
          <cell r="X70">
            <v>603403246</v>
          </cell>
        </row>
        <row r="71">
          <cell r="C71" t="str">
            <v>Kab. Solok</v>
          </cell>
          <cell r="D71">
            <v>5321588</v>
          </cell>
          <cell r="E71">
            <v>1526295</v>
          </cell>
        </row>
        <row r="71">
          <cell r="G71">
            <v>6847883</v>
          </cell>
          <cell r="H71">
            <v>64045</v>
          </cell>
        </row>
        <row r="71">
          <cell r="K71">
            <v>2163359</v>
          </cell>
          <cell r="L71">
            <v>851176</v>
          </cell>
          <cell r="M71">
            <v>1328669</v>
          </cell>
          <cell r="N71">
            <v>4407249</v>
          </cell>
          <cell r="O71">
            <v>2581247</v>
          </cell>
          <cell r="P71">
            <v>13836379</v>
          </cell>
          <cell r="Q71">
            <v>608100357</v>
          </cell>
          <cell r="R71">
            <v>16401351</v>
          </cell>
        </row>
        <row r="71">
          <cell r="T71">
            <v>48371871</v>
          </cell>
          <cell r="U71">
            <v>40561406</v>
          </cell>
          <cell r="V71">
            <v>33783546</v>
          </cell>
          <cell r="W71">
            <v>747218531</v>
          </cell>
          <cell r="X71">
            <v>761054910</v>
          </cell>
        </row>
        <row r="72">
          <cell r="C72" t="str">
            <v>Kab. Tanah Datar</v>
          </cell>
          <cell r="D72">
            <v>6792754</v>
          </cell>
          <cell r="E72">
            <v>1255690</v>
          </cell>
        </row>
        <row r="72">
          <cell r="G72">
            <v>8048444</v>
          </cell>
          <cell r="H72">
            <v>41123</v>
          </cell>
        </row>
        <row r="72">
          <cell r="K72">
            <v>2236051</v>
          </cell>
          <cell r="L72">
            <v>851176</v>
          </cell>
          <cell r="M72">
            <v>218828</v>
          </cell>
          <cell r="N72">
            <v>3347178</v>
          </cell>
          <cell r="O72">
            <v>1304265</v>
          </cell>
          <cell r="P72">
            <v>12699887</v>
          </cell>
          <cell r="Q72">
            <v>610919786</v>
          </cell>
          <cell r="R72">
            <v>278777</v>
          </cell>
        </row>
        <row r="72">
          <cell r="T72">
            <v>38288819</v>
          </cell>
          <cell r="U72">
            <v>26034245</v>
          </cell>
          <cell r="V72">
            <v>45591252</v>
          </cell>
          <cell r="W72">
            <v>721112879</v>
          </cell>
          <cell r="X72">
            <v>733812766</v>
          </cell>
        </row>
        <row r="73">
          <cell r="C73" t="str">
            <v>Kota Bukit Tinggi</v>
          </cell>
          <cell r="D73">
            <v>11319469</v>
          </cell>
          <cell r="E73">
            <v>1065163</v>
          </cell>
        </row>
        <row r="73">
          <cell r="G73">
            <v>12384632</v>
          </cell>
          <cell r="H73">
            <v>30385</v>
          </cell>
        </row>
        <row r="73">
          <cell r="K73">
            <v>456069</v>
          </cell>
          <cell r="L73">
            <v>833805</v>
          </cell>
          <cell r="M73">
            <v>206581</v>
          </cell>
          <cell r="N73">
            <v>1526840</v>
          </cell>
          <cell r="O73">
            <v>839188</v>
          </cell>
          <cell r="P73">
            <v>14750660</v>
          </cell>
          <cell r="Q73">
            <v>410191454</v>
          </cell>
          <cell r="R73">
            <v>2787765</v>
          </cell>
          <cell r="S73">
            <v>4800000</v>
          </cell>
          <cell r="T73">
            <v>17440108</v>
          </cell>
          <cell r="U73">
            <v>25912633</v>
          </cell>
          <cell r="V73">
            <v>3630559</v>
          </cell>
          <cell r="W73">
            <v>464762519</v>
          </cell>
          <cell r="X73">
            <v>479513179</v>
          </cell>
        </row>
        <row r="74">
          <cell r="C74" t="str">
            <v>Kota Padang Panjang</v>
          </cell>
          <cell r="D74">
            <v>5041882</v>
          </cell>
          <cell r="E74">
            <v>1023331</v>
          </cell>
        </row>
        <row r="74">
          <cell r="G74">
            <v>6065213</v>
          </cell>
          <cell r="H74">
            <v>30344</v>
          </cell>
        </row>
        <row r="74">
          <cell r="K74">
            <v>456069</v>
          </cell>
          <cell r="L74">
            <v>833805</v>
          </cell>
          <cell r="M74">
            <v>206581</v>
          </cell>
          <cell r="N74">
            <v>1526799</v>
          </cell>
          <cell r="O74">
            <v>703683</v>
          </cell>
          <cell r="P74">
            <v>8295695</v>
          </cell>
          <cell r="Q74">
            <v>337314137</v>
          </cell>
          <cell r="R74">
            <v>1319542</v>
          </cell>
          <cell r="S74">
            <v>3200000</v>
          </cell>
          <cell r="T74">
            <v>28805149</v>
          </cell>
          <cell r="U74">
            <v>14434743</v>
          </cell>
          <cell r="V74">
            <v>3193730</v>
          </cell>
          <cell r="W74">
            <v>388267301</v>
          </cell>
          <cell r="X74">
            <v>396562996</v>
          </cell>
        </row>
        <row r="75">
          <cell r="C75" t="str">
            <v>Kota Padang</v>
          </cell>
          <cell r="D75">
            <v>87638887</v>
          </cell>
          <cell r="E75">
            <v>7769040</v>
          </cell>
        </row>
        <row r="75">
          <cell r="G75">
            <v>95407927</v>
          </cell>
          <cell r="H75">
            <v>36384</v>
          </cell>
        </row>
        <row r="75">
          <cell r="K75">
            <v>526059</v>
          </cell>
          <cell r="L75">
            <v>1433453</v>
          </cell>
          <cell r="M75">
            <v>218828</v>
          </cell>
          <cell r="N75">
            <v>2214724</v>
          </cell>
          <cell r="O75">
            <v>1333282</v>
          </cell>
          <cell r="P75">
            <v>98955933</v>
          </cell>
          <cell r="Q75">
            <v>1051651224</v>
          </cell>
          <cell r="R75">
            <v>113810511</v>
          </cell>
          <cell r="S75">
            <v>20800000</v>
          </cell>
          <cell r="T75">
            <v>86746026</v>
          </cell>
          <cell r="U75">
            <v>26707046</v>
          </cell>
          <cell r="V75">
            <v>5271035</v>
          </cell>
          <cell r="W75">
            <v>1304985842</v>
          </cell>
          <cell r="X75">
            <v>1403941775</v>
          </cell>
        </row>
        <row r="76">
          <cell r="C76" t="str">
            <v>Kota Payakumbuh</v>
          </cell>
          <cell r="D76">
            <v>6670817</v>
          </cell>
          <cell r="E76">
            <v>1056391</v>
          </cell>
        </row>
        <row r="76">
          <cell r="G76">
            <v>7727208</v>
          </cell>
          <cell r="H76">
            <v>30343</v>
          </cell>
        </row>
        <row r="76">
          <cell r="K76">
            <v>568000</v>
          </cell>
          <cell r="L76">
            <v>833805</v>
          </cell>
          <cell r="M76">
            <v>206581</v>
          </cell>
          <cell r="N76">
            <v>1638729</v>
          </cell>
          <cell r="O76">
            <v>787832</v>
          </cell>
          <cell r="P76">
            <v>10153769</v>
          </cell>
          <cell r="Q76">
            <v>382943041</v>
          </cell>
          <cell r="R76">
            <v>3363903</v>
          </cell>
          <cell r="S76">
            <v>9400000</v>
          </cell>
          <cell r="T76">
            <v>35246919</v>
          </cell>
          <cell r="U76">
            <v>24544785</v>
          </cell>
          <cell r="V76">
            <v>4849874</v>
          </cell>
          <cell r="W76">
            <v>460348522</v>
          </cell>
          <cell r="X76">
            <v>470502291</v>
          </cell>
        </row>
        <row r="77">
          <cell r="C77" t="str">
            <v>Kota Sawahlunto</v>
          </cell>
          <cell r="D77">
            <v>5372261</v>
          </cell>
          <cell r="E77">
            <v>4795089</v>
          </cell>
        </row>
        <row r="77">
          <cell r="G77">
            <v>10167350</v>
          </cell>
          <cell r="H77">
            <v>40912</v>
          </cell>
        </row>
        <row r="77">
          <cell r="K77">
            <v>13263175</v>
          </cell>
          <cell r="L77">
            <v>833805</v>
          </cell>
          <cell r="M77">
            <v>214363</v>
          </cell>
          <cell r="N77">
            <v>14352255</v>
          </cell>
          <cell r="O77">
            <v>1626225</v>
          </cell>
          <cell r="P77">
            <v>26145830</v>
          </cell>
          <cell r="Q77">
            <v>354678128</v>
          </cell>
          <cell r="R77">
            <v>2323138</v>
          </cell>
          <cell r="S77">
            <v>2000000</v>
          </cell>
          <cell r="T77">
            <v>10550719</v>
          </cell>
          <cell r="U77">
            <v>12483657</v>
          </cell>
          <cell r="V77">
            <v>11940881</v>
          </cell>
          <cell r="W77">
            <v>393976523</v>
          </cell>
          <cell r="X77">
            <v>420122353</v>
          </cell>
        </row>
        <row r="78">
          <cell r="C78" t="str">
            <v>Kota Solok</v>
          </cell>
          <cell r="D78">
            <v>7368733</v>
          </cell>
          <cell r="E78">
            <v>1066742</v>
          </cell>
        </row>
        <row r="78">
          <cell r="G78">
            <v>8435475</v>
          </cell>
          <cell r="H78">
            <v>31174</v>
          </cell>
        </row>
        <row r="78">
          <cell r="K78">
            <v>456069</v>
          </cell>
          <cell r="L78">
            <v>833805</v>
          </cell>
          <cell r="M78">
            <v>214363</v>
          </cell>
          <cell r="N78">
            <v>1535411</v>
          </cell>
          <cell r="O78">
            <v>2261765</v>
          </cell>
          <cell r="P78">
            <v>12232651</v>
          </cell>
          <cell r="Q78">
            <v>357664921</v>
          </cell>
          <cell r="R78">
            <v>3605510</v>
          </cell>
          <cell r="S78">
            <v>2600000</v>
          </cell>
          <cell r="T78">
            <v>28878603</v>
          </cell>
          <cell r="U78">
            <v>14703023</v>
          </cell>
          <cell r="V78">
            <v>5691552</v>
          </cell>
          <cell r="W78">
            <v>413143609</v>
          </cell>
          <cell r="X78">
            <v>425376260</v>
          </cell>
        </row>
        <row r="79">
          <cell r="C79" t="str">
            <v>Kota Pariaman</v>
          </cell>
          <cell r="D79">
            <v>5576820</v>
          </cell>
          <cell r="E79">
            <v>1065519</v>
          </cell>
        </row>
        <row r="79">
          <cell r="G79">
            <v>6642339</v>
          </cell>
          <cell r="H79">
            <v>30343</v>
          </cell>
        </row>
        <row r="79">
          <cell r="K79">
            <v>456069</v>
          </cell>
          <cell r="L79">
            <v>938585</v>
          </cell>
          <cell r="M79">
            <v>206581</v>
          </cell>
          <cell r="N79">
            <v>1631578</v>
          </cell>
          <cell r="O79">
            <v>1624634</v>
          </cell>
          <cell r="P79">
            <v>9898551</v>
          </cell>
          <cell r="Q79">
            <v>330312834</v>
          </cell>
          <cell r="R79">
            <v>27710386</v>
          </cell>
          <cell r="S79">
            <v>3200000</v>
          </cell>
          <cell r="T79">
            <v>28279706</v>
          </cell>
          <cell r="U79">
            <v>22797283</v>
          </cell>
          <cell r="V79">
            <v>12864847</v>
          </cell>
          <cell r="W79">
            <v>425165056</v>
          </cell>
          <cell r="X79">
            <v>435063607</v>
          </cell>
        </row>
        <row r="80">
          <cell r="C80" t="str">
            <v>Kab. Pasaman Barat</v>
          </cell>
          <cell r="D80">
            <v>6377297</v>
          </cell>
          <cell r="E80">
            <v>15541850</v>
          </cell>
        </row>
        <row r="80">
          <cell r="G80">
            <v>21919147</v>
          </cell>
          <cell r="H80">
            <v>77332</v>
          </cell>
        </row>
        <row r="80">
          <cell r="K80">
            <v>498184</v>
          </cell>
          <cell r="L80">
            <v>1277775</v>
          </cell>
          <cell r="M80">
            <v>1142779</v>
          </cell>
          <cell r="N80">
            <v>2996070</v>
          </cell>
          <cell r="O80">
            <v>6176896</v>
          </cell>
          <cell r="P80">
            <v>31092113</v>
          </cell>
          <cell r="Q80">
            <v>524110235</v>
          </cell>
          <cell r="R80">
            <v>27877651</v>
          </cell>
        </row>
        <row r="80">
          <cell r="T80">
            <v>72751425</v>
          </cell>
          <cell r="U80">
            <v>51932296</v>
          </cell>
          <cell r="V80">
            <v>22472676</v>
          </cell>
          <cell r="W80">
            <v>699144283</v>
          </cell>
          <cell r="X80">
            <v>730236396</v>
          </cell>
        </row>
        <row r="81">
          <cell r="C81" t="str">
            <v>Kab. Dharmasraya</v>
          </cell>
          <cell r="D81">
            <v>5895737</v>
          </cell>
          <cell r="E81">
            <v>11764045</v>
          </cell>
        </row>
        <row r="81">
          <cell r="G81">
            <v>17659782</v>
          </cell>
          <cell r="H81">
            <v>327405</v>
          </cell>
        </row>
        <row r="81">
          <cell r="J81">
            <v>1548434</v>
          </cell>
          <cell r="K81">
            <v>11530199</v>
          </cell>
          <cell r="L81">
            <v>833805</v>
          </cell>
          <cell r="M81">
            <v>1126461</v>
          </cell>
          <cell r="N81">
            <v>15366304</v>
          </cell>
          <cell r="O81">
            <v>4080407</v>
          </cell>
          <cell r="P81">
            <v>37106493</v>
          </cell>
          <cell r="Q81">
            <v>426787552</v>
          </cell>
          <cell r="R81">
            <v>11476300</v>
          </cell>
        </row>
        <row r="81">
          <cell r="T81">
            <v>34559893</v>
          </cell>
          <cell r="U81">
            <v>26554670</v>
          </cell>
          <cell r="V81">
            <v>34561667</v>
          </cell>
          <cell r="W81">
            <v>533940082</v>
          </cell>
          <cell r="X81">
            <v>571046575</v>
          </cell>
        </row>
        <row r="82">
          <cell r="C82" t="str">
            <v>Kab. Solok Selatan</v>
          </cell>
          <cell r="D82">
            <v>6035917</v>
          </cell>
          <cell r="E82">
            <v>26164892</v>
          </cell>
        </row>
        <row r="82">
          <cell r="G82">
            <v>32200809</v>
          </cell>
          <cell r="H82">
            <v>110620</v>
          </cell>
        </row>
        <row r="82">
          <cell r="K82">
            <v>491737</v>
          </cell>
          <cell r="L82">
            <v>851176</v>
          </cell>
          <cell r="M82">
            <v>12474254</v>
          </cell>
          <cell r="N82">
            <v>13927787</v>
          </cell>
          <cell r="O82">
            <v>3563737</v>
          </cell>
          <cell r="P82">
            <v>49692333</v>
          </cell>
          <cell r="Q82">
            <v>348474993</v>
          </cell>
          <cell r="R82">
            <v>5366448</v>
          </cell>
        </row>
        <row r="82">
          <cell r="T82">
            <v>38085151</v>
          </cell>
          <cell r="U82">
            <v>30576167</v>
          </cell>
          <cell r="V82">
            <v>58814186</v>
          </cell>
          <cell r="W82">
            <v>481316945</v>
          </cell>
          <cell r="X82">
            <v>531009278</v>
          </cell>
        </row>
        <row r="83">
          <cell r="C83" t="str">
            <v>Provinsi Riau</v>
          </cell>
          <cell r="D83">
            <v>239737177</v>
          </cell>
          <cell r="E83">
            <v>658511261</v>
          </cell>
          <cell r="F83">
            <v>3715</v>
          </cell>
          <cell r="G83">
            <v>898252153</v>
          </cell>
          <cell r="H83">
            <v>15837374</v>
          </cell>
          <cell r="I83">
            <v>18848142</v>
          </cell>
          <cell r="J83">
            <v>342454005</v>
          </cell>
          <cell r="K83">
            <v>27013779</v>
          </cell>
        </row>
        <row r="83">
          <cell r="N83">
            <v>404153300</v>
          </cell>
          <cell r="O83">
            <v>32744763</v>
          </cell>
          <cell r="P83">
            <v>1335150216</v>
          </cell>
          <cell r="Q83">
            <v>1300221238</v>
          </cell>
          <cell r="R83">
            <v>118201241</v>
          </cell>
        </row>
        <row r="83">
          <cell r="T83">
            <v>135560921</v>
          </cell>
          <cell r="U83">
            <v>56776008</v>
          </cell>
          <cell r="V83">
            <v>48343380</v>
          </cell>
          <cell r="W83">
            <v>1659102788</v>
          </cell>
          <cell r="X83">
            <v>2994253004</v>
          </cell>
        </row>
        <row r="84">
          <cell r="C84" t="str">
            <v>Kab. Bengkalis</v>
          </cell>
          <cell r="D84">
            <v>47197218</v>
          </cell>
          <cell r="E84">
            <v>1538106196</v>
          </cell>
        </row>
        <row r="84">
          <cell r="G84">
            <v>1585303414</v>
          </cell>
          <cell r="H84">
            <v>5800934</v>
          </cell>
        </row>
        <row r="84">
          <cell r="J84">
            <v>637257591</v>
          </cell>
          <cell r="K84">
            <v>2579314</v>
          </cell>
          <cell r="L84">
            <v>2117129</v>
          </cell>
        </row>
        <row r="84">
          <cell r="N84">
            <v>647754968</v>
          </cell>
          <cell r="O84">
            <v>10613406</v>
          </cell>
          <cell r="P84">
            <v>2243671788</v>
          </cell>
          <cell r="Q84">
            <v>397800040</v>
          </cell>
          <cell r="R84">
            <v>11615688</v>
          </cell>
          <cell r="S84">
            <v>3800000</v>
          </cell>
          <cell r="T84">
            <v>32001005</v>
          </cell>
          <cell r="U84">
            <v>8626579</v>
          </cell>
          <cell r="V84">
            <v>10006039</v>
          </cell>
          <cell r="W84">
            <v>463849351</v>
          </cell>
          <cell r="X84">
            <v>2707521139</v>
          </cell>
        </row>
        <row r="85">
          <cell r="C85" t="str">
            <v>Kab. Indragiri Hilir</v>
          </cell>
          <cell r="D85">
            <v>17380520</v>
          </cell>
          <cell r="E85">
            <v>75264799</v>
          </cell>
        </row>
        <row r="85">
          <cell r="G85">
            <v>92645319</v>
          </cell>
          <cell r="H85">
            <v>6558920</v>
          </cell>
        </row>
        <row r="85">
          <cell r="J85">
            <v>99263558</v>
          </cell>
          <cell r="K85">
            <v>34848274</v>
          </cell>
          <cell r="L85">
            <v>1814955</v>
          </cell>
        </row>
        <row r="85">
          <cell r="N85">
            <v>142485707</v>
          </cell>
          <cell r="O85">
            <v>10022028</v>
          </cell>
          <cell r="P85">
            <v>245153054</v>
          </cell>
          <cell r="Q85">
            <v>813096648</v>
          </cell>
          <cell r="R85">
            <v>23231376</v>
          </cell>
          <cell r="S85">
            <v>7800000</v>
          </cell>
          <cell r="T85">
            <v>93986429</v>
          </cell>
          <cell r="U85">
            <v>85143771</v>
          </cell>
          <cell r="V85">
            <v>42693844</v>
          </cell>
          <cell r="W85">
            <v>1065952068</v>
          </cell>
          <cell r="X85">
            <v>1311105122</v>
          </cell>
        </row>
        <row r="86">
          <cell r="C86" t="str">
            <v>Kab. Indragiri Hulu</v>
          </cell>
          <cell r="D86">
            <v>17821739</v>
          </cell>
          <cell r="E86">
            <v>105092019</v>
          </cell>
        </row>
        <row r="86">
          <cell r="G86">
            <v>122913758</v>
          </cell>
          <cell r="H86">
            <v>3888299</v>
          </cell>
        </row>
        <row r="86">
          <cell r="J86">
            <v>52783504</v>
          </cell>
          <cell r="K86">
            <v>17838321</v>
          </cell>
          <cell r="L86">
            <v>851176</v>
          </cell>
        </row>
        <row r="86">
          <cell r="N86">
            <v>75361300</v>
          </cell>
          <cell r="O86">
            <v>10790247</v>
          </cell>
          <cell r="P86">
            <v>209065305</v>
          </cell>
          <cell r="Q86">
            <v>578799017</v>
          </cell>
          <cell r="R86">
            <v>18376018</v>
          </cell>
          <cell r="S86">
            <v>3200000</v>
          </cell>
          <cell r="T86">
            <v>77708118</v>
          </cell>
          <cell r="U86">
            <v>54484721</v>
          </cell>
          <cell r="V86">
            <v>58251050</v>
          </cell>
          <cell r="W86">
            <v>790818924</v>
          </cell>
          <cell r="X86">
            <v>999884229</v>
          </cell>
        </row>
        <row r="87">
          <cell r="C87" t="str">
            <v>Kab. Kampar</v>
          </cell>
          <cell r="D87">
            <v>19222009</v>
          </cell>
          <cell r="E87">
            <v>319491463</v>
          </cell>
        </row>
        <row r="87">
          <cell r="G87">
            <v>338713472</v>
          </cell>
          <cell r="H87">
            <v>5015243</v>
          </cell>
        </row>
        <row r="87">
          <cell r="J87">
            <v>236724610</v>
          </cell>
          <cell r="K87">
            <v>3620558</v>
          </cell>
          <cell r="L87">
            <v>833805</v>
          </cell>
        </row>
        <row r="87">
          <cell r="N87">
            <v>246194216</v>
          </cell>
          <cell r="O87">
            <v>17426431</v>
          </cell>
          <cell r="P87">
            <v>602334119</v>
          </cell>
          <cell r="Q87">
            <v>823678759</v>
          </cell>
          <cell r="R87">
            <v>87675213</v>
          </cell>
          <cell r="S87">
            <v>1600000</v>
          </cell>
          <cell r="T87">
            <v>110377766</v>
          </cell>
          <cell r="U87">
            <v>38521803</v>
          </cell>
          <cell r="V87">
            <v>35673767</v>
          </cell>
          <cell r="W87">
            <v>1097527308</v>
          </cell>
          <cell r="X87">
            <v>1699861427</v>
          </cell>
        </row>
        <row r="88">
          <cell r="C88" t="str">
            <v>Kab. Kuantan Singingi</v>
          </cell>
          <cell r="D88">
            <v>15185446</v>
          </cell>
          <cell r="E88">
            <v>53170592</v>
          </cell>
        </row>
        <row r="88">
          <cell r="G88">
            <v>68356038</v>
          </cell>
          <cell r="H88">
            <v>4109963</v>
          </cell>
        </row>
        <row r="88">
          <cell r="J88">
            <v>62762090</v>
          </cell>
          <cell r="K88">
            <v>18935764</v>
          </cell>
          <cell r="L88">
            <v>833805</v>
          </cell>
        </row>
        <row r="88">
          <cell r="N88">
            <v>86641622</v>
          </cell>
          <cell r="O88">
            <v>10236513</v>
          </cell>
          <cell r="P88">
            <v>165234173</v>
          </cell>
          <cell r="Q88">
            <v>504610917</v>
          </cell>
          <cell r="R88">
            <v>55987616</v>
          </cell>
          <cell r="S88">
            <v>2200000</v>
          </cell>
          <cell r="T88">
            <v>62039100</v>
          </cell>
          <cell r="U88">
            <v>35209725</v>
          </cell>
          <cell r="V88">
            <v>30713715</v>
          </cell>
          <cell r="W88">
            <v>690761073</v>
          </cell>
          <cell r="X88">
            <v>855995246</v>
          </cell>
        </row>
        <row r="89">
          <cell r="C89" t="str">
            <v>Kab. Pelalawan</v>
          </cell>
          <cell r="D89">
            <v>34437402</v>
          </cell>
          <cell r="E89">
            <v>165167902</v>
          </cell>
        </row>
        <row r="89">
          <cell r="G89">
            <v>199605304</v>
          </cell>
          <cell r="H89">
            <v>11768401</v>
          </cell>
        </row>
        <row r="89">
          <cell r="J89">
            <v>111631577</v>
          </cell>
          <cell r="K89">
            <v>6869169</v>
          </cell>
          <cell r="L89">
            <v>1218141</v>
          </cell>
        </row>
        <row r="89">
          <cell r="N89">
            <v>131487288</v>
          </cell>
          <cell r="O89">
            <v>12226380</v>
          </cell>
          <cell r="P89">
            <v>343318972</v>
          </cell>
          <cell r="Q89">
            <v>515431174</v>
          </cell>
          <cell r="R89">
            <v>6388628</v>
          </cell>
          <cell r="S89">
            <v>2800000</v>
          </cell>
          <cell r="T89">
            <v>71813163</v>
          </cell>
          <cell r="U89">
            <v>46566170</v>
          </cell>
          <cell r="V89">
            <v>31372552</v>
          </cell>
          <cell r="W89">
            <v>674371687</v>
          </cell>
          <cell r="X89">
            <v>1017690659</v>
          </cell>
        </row>
        <row r="90">
          <cell r="C90" t="str">
            <v>Kab. Rokan Hilir</v>
          </cell>
          <cell r="D90">
            <v>16402035</v>
          </cell>
          <cell r="E90">
            <v>382092665</v>
          </cell>
        </row>
        <row r="90">
          <cell r="G90">
            <v>398494700</v>
          </cell>
          <cell r="H90">
            <v>3209411</v>
          </cell>
        </row>
        <row r="90">
          <cell r="J90">
            <v>302766850</v>
          </cell>
          <cell r="K90">
            <v>2526675</v>
          </cell>
          <cell r="L90">
            <v>1579334</v>
          </cell>
        </row>
        <row r="90">
          <cell r="N90">
            <v>310082270</v>
          </cell>
          <cell r="O90">
            <v>9830714</v>
          </cell>
          <cell r="P90">
            <v>718407684</v>
          </cell>
          <cell r="Q90">
            <v>516503645</v>
          </cell>
          <cell r="R90">
            <v>50412086</v>
          </cell>
          <cell r="S90">
            <v>5000000</v>
          </cell>
          <cell r="T90">
            <v>73073870</v>
          </cell>
          <cell r="U90">
            <v>38406549</v>
          </cell>
          <cell r="V90">
            <v>29713338</v>
          </cell>
          <cell r="W90">
            <v>713109488</v>
          </cell>
          <cell r="X90">
            <v>1431517172</v>
          </cell>
        </row>
        <row r="91">
          <cell r="C91" t="str">
            <v>Kab. Rokan Hulu</v>
          </cell>
          <cell r="D91">
            <v>17931934</v>
          </cell>
          <cell r="E91">
            <v>95326690</v>
          </cell>
        </row>
        <row r="91">
          <cell r="G91">
            <v>113258624</v>
          </cell>
          <cell r="H91">
            <v>3132943</v>
          </cell>
        </row>
        <row r="91">
          <cell r="J91">
            <v>149181728</v>
          </cell>
          <cell r="K91">
            <v>2775426</v>
          </cell>
          <cell r="L91">
            <v>833805</v>
          </cell>
        </row>
        <row r="91">
          <cell r="N91">
            <v>155923902</v>
          </cell>
          <cell r="O91">
            <v>15636798</v>
          </cell>
          <cell r="P91">
            <v>284819324</v>
          </cell>
          <cell r="Q91">
            <v>612548404</v>
          </cell>
          <cell r="R91">
            <v>53014000</v>
          </cell>
          <cell r="S91">
            <v>1200000</v>
          </cell>
          <cell r="T91">
            <v>90568480</v>
          </cell>
          <cell r="U91">
            <v>58790507</v>
          </cell>
          <cell r="V91">
            <v>42358166</v>
          </cell>
          <cell r="W91">
            <v>858479557</v>
          </cell>
          <cell r="X91">
            <v>1143298881</v>
          </cell>
        </row>
        <row r="92">
          <cell r="C92" t="str">
            <v>Kab. Siak</v>
          </cell>
          <cell r="D92">
            <v>34162339</v>
          </cell>
          <cell r="E92">
            <v>522073382</v>
          </cell>
        </row>
        <row r="92">
          <cell r="G92">
            <v>556235721</v>
          </cell>
          <cell r="H92">
            <v>7724011</v>
          </cell>
        </row>
        <row r="92">
          <cell r="J92">
            <v>260287589</v>
          </cell>
          <cell r="K92">
            <v>2580673</v>
          </cell>
          <cell r="L92">
            <v>991624</v>
          </cell>
        </row>
        <row r="92">
          <cell r="N92">
            <v>271583897</v>
          </cell>
          <cell r="O92">
            <v>11596470</v>
          </cell>
          <cell r="P92">
            <v>839416088</v>
          </cell>
          <cell r="Q92">
            <v>398392390</v>
          </cell>
          <cell r="R92">
            <v>22511203</v>
          </cell>
          <cell r="S92">
            <v>1800000</v>
          </cell>
          <cell r="T92">
            <v>51756950</v>
          </cell>
          <cell r="U92">
            <v>17670938</v>
          </cell>
          <cell r="V92">
            <v>17042855</v>
          </cell>
          <cell r="W92">
            <v>509174336</v>
          </cell>
          <cell r="X92">
            <v>1348590424</v>
          </cell>
        </row>
        <row r="93">
          <cell r="C93" t="str">
            <v>Kota Dumai</v>
          </cell>
          <cell r="D93">
            <v>38514154</v>
          </cell>
          <cell r="E93">
            <v>54911450</v>
          </cell>
        </row>
        <row r="93">
          <cell r="G93">
            <v>93425604</v>
          </cell>
          <cell r="H93">
            <v>2297739</v>
          </cell>
        </row>
        <row r="93">
          <cell r="J93">
            <v>198407046</v>
          </cell>
          <cell r="K93">
            <v>2530445</v>
          </cell>
          <cell r="L93">
            <v>1083498</v>
          </cell>
        </row>
        <row r="93">
          <cell r="N93">
            <v>204318728</v>
          </cell>
          <cell r="O93">
            <v>5762424</v>
          </cell>
          <cell r="P93">
            <v>303506756</v>
          </cell>
          <cell r="Q93">
            <v>398446663</v>
          </cell>
          <cell r="R93">
            <v>44362636</v>
          </cell>
          <cell r="S93">
            <v>7200000</v>
          </cell>
          <cell r="T93">
            <v>33497128</v>
          </cell>
          <cell r="U93">
            <v>28539228</v>
          </cell>
          <cell r="V93">
            <v>17278789</v>
          </cell>
          <cell r="W93">
            <v>529324444</v>
          </cell>
          <cell r="X93">
            <v>832831200</v>
          </cell>
        </row>
        <row r="94">
          <cell r="C94" t="str">
            <v>Kota Pekanbaru</v>
          </cell>
          <cell r="D94">
            <v>129744391</v>
          </cell>
          <cell r="E94">
            <v>54619380</v>
          </cell>
        </row>
        <row r="94">
          <cell r="G94">
            <v>184363771</v>
          </cell>
          <cell r="H94">
            <v>2826660</v>
          </cell>
        </row>
        <row r="94">
          <cell r="J94">
            <v>74301422</v>
          </cell>
          <cell r="K94">
            <v>2526675</v>
          </cell>
          <cell r="L94">
            <v>833805</v>
          </cell>
        </row>
        <row r="94">
          <cell r="N94">
            <v>80488562</v>
          </cell>
          <cell r="O94">
            <v>4207891</v>
          </cell>
          <cell r="P94">
            <v>269060224</v>
          </cell>
          <cell r="Q94">
            <v>927402559</v>
          </cell>
          <cell r="R94">
            <v>8130982</v>
          </cell>
          <cell r="S94">
            <v>16600000</v>
          </cell>
          <cell r="T94">
            <v>71100083</v>
          </cell>
          <cell r="U94">
            <v>21000616</v>
          </cell>
          <cell r="V94">
            <v>5669200</v>
          </cell>
          <cell r="W94">
            <v>1049903440</v>
          </cell>
          <cell r="X94">
            <v>1318963664</v>
          </cell>
        </row>
        <row r="95">
          <cell r="C95" t="str">
            <v>Kab. Kepulauan Meranti</v>
          </cell>
          <cell r="D95">
            <v>13781309</v>
          </cell>
          <cell r="E95">
            <v>88528578</v>
          </cell>
        </row>
        <row r="95">
          <cell r="G95">
            <v>102309887</v>
          </cell>
          <cell r="H95">
            <v>3309011</v>
          </cell>
        </row>
        <row r="95">
          <cell r="J95">
            <v>77013635</v>
          </cell>
          <cell r="K95">
            <v>2579314</v>
          </cell>
          <cell r="L95">
            <v>1802990</v>
          </cell>
        </row>
        <row r="95">
          <cell r="N95">
            <v>84704950</v>
          </cell>
          <cell r="O95">
            <v>4018173</v>
          </cell>
          <cell r="P95">
            <v>191033010</v>
          </cell>
          <cell r="Q95">
            <v>340114867</v>
          </cell>
          <cell r="R95">
            <v>6969413</v>
          </cell>
          <cell r="S95">
            <v>1000000</v>
          </cell>
          <cell r="T95">
            <v>38391245</v>
          </cell>
          <cell r="U95">
            <v>23349909</v>
          </cell>
          <cell r="V95">
            <v>40545083</v>
          </cell>
          <cell r="W95">
            <v>450370517</v>
          </cell>
          <cell r="X95">
            <v>641403527</v>
          </cell>
        </row>
        <row r="96">
          <cell r="C96" t="str">
            <v>Provinsi Jambi</v>
          </cell>
          <cell r="D96">
            <v>68384286</v>
          </cell>
          <cell r="E96">
            <v>118805097</v>
          </cell>
          <cell r="F96">
            <v>1813259</v>
          </cell>
          <cell r="G96">
            <v>189002642</v>
          </cell>
          <cell r="H96">
            <v>3814928</v>
          </cell>
          <cell r="I96">
            <v>2200562</v>
          </cell>
          <cell r="J96">
            <v>180631155</v>
          </cell>
          <cell r="K96">
            <v>80643756</v>
          </cell>
        </row>
        <row r="96">
          <cell r="N96">
            <v>267290401</v>
          </cell>
          <cell r="O96">
            <v>12663042</v>
          </cell>
          <cell r="P96">
            <v>468956085</v>
          </cell>
          <cell r="Q96">
            <v>1170253176</v>
          </cell>
          <cell r="R96">
            <v>35683394</v>
          </cell>
        </row>
        <row r="96">
          <cell r="T96">
            <v>109838295</v>
          </cell>
          <cell r="U96">
            <v>50721441</v>
          </cell>
          <cell r="V96">
            <v>52269385</v>
          </cell>
          <cell r="W96">
            <v>1418765691</v>
          </cell>
          <cell r="X96">
            <v>1887721776</v>
          </cell>
        </row>
        <row r="97">
          <cell r="C97" t="str">
            <v>Kab. Batang Hari</v>
          </cell>
          <cell r="D97">
            <v>6517782</v>
          </cell>
          <cell r="E97">
            <v>79388336</v>
          </cell>
        </row>
        <row r="97">
          <cell r="G97">
            <v>85906118</v>
          </cell>
          <cell r="H97">
            <v>3283257</v>
          </cell>
        </row>
        <row r="97">
          <cell r="J97">
            <v>123329838</v>
          </cell>
          <cell r="K97">
            <v>67453716</v>
          </cell>
          <cell r="L97">
            <v>833805</v>
          </cell>
        </row>
        <row r="97">
          <cell r="N97">
            <v>194900616</v>
          </cell>
          <cell r="O97">
            <v>6601248</v>
          </cell>
          <cell r="P97">
            <v>287407982</v>
          </cell>
          <cell r="Q97">
            <v>440558885</v>
          </cell>
          <cell r="R97">
            <v>67259480</v>
          </cell>
          <cell r="S97">
            <v>2800000</v>
          </cell>
          <cell r="T97">
            <v>63011944</v>
          </cell>
          <cell r="U97">
            <v>33621902</v>
          </cell>
          <cell r="V97">
            <v>32940916</v>
          </cell>
          <cell r="W97">
            <v>640193127</v>
          </cell>
          <cell r="X97">
            <v>927601109</v>
          </cell>
        </row>
        <row r="98">
          <cell r="C98" t="str">
            <v>Kab. Bungo</v>
          </cell>
          <cell r="D98">
            <v>9805647</v>
          </cell>
          <cell r="E98">
            <v>19229236</v>
          </cell>
        </row>
        <row r="98">
          <cell r="G98">
            <v>29034883</v>
          </cell>
          <cell r="H98">
            <v>475692</v>
          </cell>
        </row>
        <row r="98">
          <cell r="J98">
            <v>30727117</v>
          </cell>
          <cell r="K98">
            <v>78848796</v>
          </cell>
          <cell r="L98">
            <v>833805</v>
          </cell>
        </row>
        <row r="98">
          <cell r="N98">
            <v>110885410</v>
          </cell>
          <cell r="O98">
            <v>5649058</v>
          </cell>
          <cell r="P98">
            <v>145569351</v>
          </cell>
          <cell r="Q98">
            <v>485204372</v>
          </cell>
          <cell r="R98">
            <v>24973729</v>
          </cell>
          <cell r="S98">
            <v>2400000</v>
          </cell>
          <cell r="T98">
            <v>61604713</v>
          </cell>
          <cell r="U98">
            <v>49014366</v>
          </cell>
          <cell r="V98">
            <v>23231930</v>
          </cell>
          <cell r="W98">
            <v>646429110</v>
          </cell>
          <cell r="X98">
            <v>791998461</v>
          </cell>
        </row>
        <row r="99">
          <cell r="C99" t="str">
            <v>Kab. Kerinci</v>
          </cell>
          <cell r="D99">
            <v>4810581</v>
          </cell>
          <cell r="E99">
            <v>9212973</v>
          </cell>
        </row>
        <row r="99">
          <cell r="G99">
            <v>14023554</v>
          </cell>
          <cell r="H99">
            <v>436437</v>
          </cell>
        </row>
        <row r="99">
          <cell r="J99">
            <v>30722867</v>
          </cell>
          <cell r="K99">
            <v>14808572</v>
          </cell>
          <cell r="L99">
            <v>833805</v>
          </cell>
          <cell r="M99">
            <v>912100</v>
          </cell>
          <cell r="N99">
            <v>47713781</v>
          </cell>
          <cell r="O99">
            <v>2868233</v>
          </cell>
          <cell r="P99">
            <v>64605568</v>
          </cell>
          <cell r="Q99">
            <v>483535143</v>
          </cell>
          <cell r="R99">
            <v>13938826</v>
          </cell>
          <cell r="S99">
            <v>400000</v>
          </cell>
          <cell r="T99">
            <v>58198322</v>
          </cell>
          <cell r="U99">
            <v>33984176</v>
          </cell>
          <cell r="V99">
            <v>46401094</v>
          </cell>
          <cell r="W99">
            <v>636457561</v>
          </cell>
          <cell r="X99">
            <v>701063129</v>
          </cell>
        </row>
        <row r="100">
          <cell r="C100" t="str">
            <v>Kab. Merangin</v>
          </cell>
          <cell r="D100">
            <v>5912460</v>
          </cell>
          <cell r="E100">
            <v>9000569</v>
          </cell>
        </row>
        <row r="100">
          <cell r="G100">
            <v>14913029</v>
          </cell>
          <cell r="H100">
            <v>593183</v>
          </cell>
        </row>
        <row r="100">
          <cell r="J100">
            <v>30930417</v>
          </cell>
          <cell r="K100">
            <v>52901137</v>
          </cell>
          <cell r="L100">
            <v>816435</v>
          </cell>
        </row>
        <row r="100">
          <cell r="N100">
            <v>85241172</v>
          </cell>
          <cell r="O100">
            <v>5014445</v>
          </cell>
          <cell r="P100">
            <v>105168646</v>
          </cell>
          <cell r="Q100">
            <v>553363379</v>
          </cell>
          <cell r="R100">
            <v>34870295</v>
          </cell>
          <cell r="S100">
            <v>2000000</v>
          </cell>
          <cell r="T100">
            <v>72452621</v>
          </cell>
          <cell r="U100">
            <v>40392610</v>
          </cell>
          <cell r="V100">
            <v>48159768</v>
          </cell>
          <cell r="W100">
            <v>751238673</v>
          </cell>
          <cell r="X100">
            <v>856407319</v>
          </cell>
        </row>
        <row r="101">
          <cell r="C101" t="str">
            <v>Kab. Muaro Jambi</v>
          </cell>
          <cell r="D101">
            <v>9011894</v>
          </cell>
          <cell r="E101">
            <v>93646239</v>
          </cell>
        </row>
        <row r="101">
          <cell r="G101">
            <v>102658133</v>
          </cell>
          <cell r="H101">
            <v>1604438</v>
          </cell>
        </row>
        <row r="101">
          <cell r="J101">
            <v>135095387</v>
          </cell>
          <cell r="K101">
            <v>41231762</v>
          </cell>
          <cell r="L101">
            <v>833805</v>
          </cell>
        </row>
        <row r="101">
          <cell r="N101">
            <v>178765392</v>
          </cell>
          <cell r="O101">
            <v>7020153</v>
          </cell>
          <cell r="P101">
            <v>288443678</v>
          </cell>
          <cell r="Q101">
            <v>520901054</v>
          </cell>
          <cell r="R101">
            <v>46239730</v>
          </cell>
          <cell r="S101">
            <v>1000000</v>
          </cell>
          <cell r="T101">
            <v>61556516</v>
          </cell>
          <cell r="U101">
            <v>40604468</v>
          </cell>
          <cell r="V101">
            <v>25210347</v>
          </cell>
          <cell r="W101">
            <v>695512115</v>
          </cell>
          <cell r="X101">
            <v>983955793</v>
          </cell>
        </row>
        <row r="102">
          <cell r="C102" t="str">
            <v>Kab. Sarolangun</v>
          </cell>
          <cell r="D102">
            <v>6551781</v>
          </cell>
          <cell r="E102">
            <v>49426050</v>
          </cell>
        </row>
        <row r="102">
          <cell r="G102">
            <v>55977831</v>
          </cell>
          <cell r="H102">
            <v>939073</v>
          </cell>
        </row>
        <row r="102">
          <cell r="J102">
            <v>77348827</v>
          </cell>
          <cell r="K102">
            <v>78364969</v>
          </cell>
          <cell r="L102">
            <v>851176</v>
          </cell>
        </row>
        <row r="102">
          <cell r="N102">
            <v>157504045</v>
          </cell>
          <cell r="O102">
            <v>4608870</v>
          </cell>
          <cell r="P102">
            <v>218090746</v>
          </cell>
          <cell r="Q102">
            <v>420083741</v>
          </cell>
          <cell r="R102">
            <v>83772342</v>
          </cell>
          <cell r="S102">
            <v>1800000</v>
          </cell>
          <cell r="T102">
            <v>43063066</v>
          </cell>
          <cell r="U102">
            <v>31580911</v>
          </cell>
          <cell r="V102">
            <v>47058733</v>
          </cell>
          <cell r="W102">
            <v>627358793</v>
          </cell>
          <cell r="X102">
            <v>845449539</v>
          </cell>
        </row>
        <row r="103">
          <cell r="C103" t="str">
            <v>Kab. Tanjung Jabung Barat</v>
          </cell>
          <cell r="D103">
            <v>7762522</v>
          </cell>
          <cell r="E103">
            <v>222212092</v>
          </cell>
        </row>
        <row r="103">
          <cell r="G103">
            <v>229974614</v>
          </cell>
          <cell r="H103">
            <v>4342032</v>
          </cell>
        </row>
        <row r="103">
          <cell r="J103">
            <v>546847516</v>
          </cell>
          <cell r="K103">
            <v>21899218</v>
          </cell>
          <cell r="L103">
            <v>1045676</v>
          </cell>
        </row>
        <row r="103">
          <cell r="N103">
            <v>574134442</v>
          </cell>
          <cell r="O103">
            <v>5941941</v>
          </cell>
          <cell r="P103">
            <v>810050997</v>
          </cell>
          <cell r="Q103">
            <v>453884204</v>
          </cell>
          <cell r="R103">
            <v>12777257</v>
          </cell>
          <cell r="S103">
            <v>4000000</v>
          </cell>
          <cell r="T103">
            <v>53075780</v>
          </cell>
          <cell r="U103">
            <v>31064448</v>
          </cell>
          <cell r="V103">
            <v>34908419</v>
          </cell>
          <cell r="W103">
            <v>589710108</v>
          </cell>
          <cell r="X103">
            <v>1399761105</v>
          </cell>
        </row>
        <row r="104">
          <cell r="C104" t="str">
            <v>Kab. Tanjung Jabung Timur</v>
          </cell>
          <cell r="D104">
            <v>7597315</v>
          </cell>
          <cell r="E104">
            <v>57904233</v>
          </cell>
        </row>
        <row r="104">
          <cell r="G104">
            <v>65501548</v>
          </cell>
          <cell r="H104">
            <v>1500057</v>
          </cell>
        </row>
        <row r="104">
          <cell r="J104">
            <v>151272657</v>
          </cell>
          <cell r="K104">
            <v>30001936</v>
          </cell>
          <cell r="L104">
            <v>1448696</v>
          </cell>
        </row>
        <row r="104">
          <cell r="N104">
            <v>184223346</v>
          </cell>
          <cell r="O104">
            <v>4339650</v>
          </cell>
          <cell r="P104">
            <v>254064544</v>
          </cell>
          <cell r="Q104">
            <v>429562267</v>
          </cell>
          <cell r="R104">
            <v>6969413</v>
          </cell>
          <cell r="S104">
            <v>4000000</v>
          </cell>
          <cell r="T104">
            <v>32478353</v>
          </cell>
          <cell r="U104">
            <v>38143802</v>
          </cell>
          <cell r="V104">
            <v>54235245</v>
          </cell>
          <cell r="W104">
            <v>565389080</v>
          </cell>
          <cell r="X104">
            <v>819453624</v>
          </cell>
        </row>
        <row r="105">
          <cell r="C105" t="str">
            <v>Kab. Tebo</v>
          </cell>
          <cell r="D105">
            <v>5685665</v>
          </cell>
          <cell r="E105">
            <v>28913467</v>
          </cell>
        </row>
        <row r="105">
          <cell r="G105">
            <v>34599132</v>
          </cell>
          <cell r="H105">
            <v>2111999</v>
          </cell>
        </row>
        <row r="105">
          <cell r="J105">
            <v>77752825</v>
          </cell>
          <cell r="K105">
            <v>32758306</v>
          </cell>
          <cell r="L105">
            <v>833805</v>
          </cell>
        </row>
        <row r="105">
          <cell r="N105">
            <v>113456935</v>
          </cell>
          <cell r="O105">
            <v>5034631</v>
          </cell>
          <cell r="P105">
            <v>153090698</v>
          </cell>
          <cell r="Q105">
            <v>460873005</v>
          </cell>
          <cell r="R105">
            <v>9292550</v>
          </cell>
          <cell r="S105">
            <v>1400000</v>
          </cell>
          <cell r="T105">
            <v>55296112</v>
          </cell>
          <cell r="U105">
            <v>32754768</v>
          </cell>
          <cell r="V105">
            <v>22651903</v>
          </cell>
          <cell r="W105">
            <v>582268338</v>
          </cell>
          <cell r="X105">
            <v>735359036</v>
          </cell>
        </row>
        <row r="106">
          <cell r="C106" t="str">
            <v>Kota Jambi</v>
          </cell>
          <cell r="D106">
            <v>44572201</v>
          </cell>
          <cell r="E106">
            <v>37510644</v>
          </cell>
        </row>
        <row r="106">
          <cell r="G106">
            <v>82082845</v>
          </cell>
          <cell r="H106">
            <v>416208</v>
          </cell>
        </row>
        <row r="106">
          <cell r="J106">
            <v>31673352</v>
          </cell>
          <cell r="K106">
            <v>7985444</v>
          </cell>
          <cell r="L106">
            <v>833805</v>
          </cell>
        </row>
        <row r="106">
          <cell r="N106">
            <v>40908809</v>
          </cell>
          <cell r="O106">
            <v>2964610</v>
          </cell>
          <cell r="P106">
            <v>125956264</v>
          </cell>
          <cell r="Q106">
            <v>680624866</v>
          </cell>
          <cell r="R106">
            <v>76547384</v>
          </cell>
          <cell r="S106">
            <v>13600000</v>
          </cell>
          <cell r="T106">
            <v>55595760</v>
          </cell>
          <cell r="U106">
            <v>17284569</v>
          </cell>
          <cell r="V106">
            <v>4078581</v>
          </cell>
          <cell r="W106">
            <v>847731160</v>
          </cell>
          <cell r="X106">
            <v>973687424</v>
          </cell>
        </row>
        <row r="107">
          <cell r="C107" t="str">
            <v>Kota Sungai Penuh</v>
          </cell>
          <cell r="D107">
            <v>5560266</v>
          </cell>
          <cell r="E107">
            <v>7620190</v>
          </cell>
        </row>
        <row r="107">
          <cell r="G107">
            <v>13180456</v>
          </cell>
          <cell r="H107">
            <v>390179</v>
          </cell>
        </row>
        <row r="107">
          <cell r="J107">
            <v>31362927</v>
          </cell>
          <cell r="K107">
            <v>8107840</v>
          </cell>
          <cell r="L107">
            <v>851176</v>
          </cell>
        </row>
        <row r="107">
          <cell r="N107">
            <v>40712122</v>
          </cell>
          <cell r="O107">
            <v>1530198</v>
          </cell>
          <cell r="P107">
            <v>55422776</v>
          </cell>
          <cell r="Q107">
            <v>348534588</v>
          </cell>
          <cell r="R107">
            <v>48730134</v>
          </cell>
          <cell r="S107">
            <v>800000</v>
          </cell>
          <cell r="T107">
            <v>32053441</v>
          </cell>
          <cell r="U107">
            <v>35631349</v>
          </cell>
          <cell r="V107">
            <v>10689906</v>
          </cell>
          <cell r="W107">
            <v>476439418</v>
          </cell>
          <cell r="X107">
            <v>531862194</v>
          </cell>
        </row>
        <row r="108">
          <cell r="C108" t="str">
            <v>Provinsi Sumatera Selatan</v>
          </cell>
          <cell r="D108">
            <v>250588826</v>
          </cell>
          <cell r="E108">
            <v>631156490</v>
          </cell>
          <cell r="F108">
            <v>334232</v>
          </cell>
          <cell r="G108">
            <v>882079548</v>
          </cell>
          <cell r="H108">
            <v>3546655</v>
          </cell>
          <cell r="I108">
            <v>3065624</v>
          </cell>
          <cell r="J108">
            <v>227178646</v>
          </cell>
          <cell r="K108">
            <v>1031886738</v>
          </cell>
        </row>
        <row r="108">
          <cell r="M108">
            <v>2540132</v>
          </cell>
          <cell r="N108">
            <v>1268217795</v>
          </cell>
          <cell r="O108">
            <v>18307225</v>
          </cell>
          <cell r="P108">
            <v>2168604568</v>
          </cell>
          <cell r="Q108">
            <v>1460071216</v>
          </cell>
          <cell r="R108">
            <v>110637105</v>
          </cell>
        </row>
        <row r="108">
          <cell r="T108">
            <v>150838762</v>
          </cell>
          <cell r="U108">
            <v>43774289</v>
          </cell>
          <cell r="V108">
            <v>28679682</v>
          </cell>
          <cell r="W108">
            <v>1794001054</v>
          </cell>
          <cell r="X108">
            <v>3962605622</v>
          </cell>
        </row>
        <row r="109">
          <cell r="C109" t="str">
            <v>Kab. Lahat</v>
          </cell>
          <cell r="D109">
            <v>20952100</v>
          </cell>
          <cell r="E109">
            <v>181311605</v>
          </cell>
        </row>
        <row r="109">
          <cell r="G109">
            <v>202263705</v>
          </cell>
          <cell r="H109">
            <v>548119</v>
          </cell>
        </row>
        <row r="109">
          <cell r="J109">
            <v>29512723</v>
          </cell>
          <cell r="K109">
            <v>776647339</v>
          </cell>
          <cell r="L109">
            <v>833805</v>
          </cell>
          <cell r="M109">
            <v>657460</v>
          </cell>
          <cell r="N109">
            <v>808199446</v>
          </cell>
          <cell r="O109">
            <v>3402888</v>
          </cell>
          <cell r="P109">
            <v>1013866039</v>
          </cell>
          <cell r="Q109">
            <v>533376009</v>
          </cell>
          <cell r="R109">
            <v>71850000</v>
          </cell>
          <cell r="S109">
            <v>3600000</v>
          </cell>
          <cell r="T109">
            <v>69915503</v>
          </cell>
          <cell r="U109">
            <v>42358086</v>
          </cell>
          <cell r="V109">
            <v>50479516</v>
          </cell>
          <cell r="W109">
            <v>771579114</v>
          </cell>
          <cell r="X109">
            <v>1785445153</v>
          </cell>
        </row>
        <row r="110">
          <cell r="C110" t="str">
            <v>Kab. Musi Banyuasin</v>
          </cell>
          <cell r="D110">
            <v>26089165</v>
          </cell>
          <cell r="E110">
            <v>1063341199</v>
          </cell>
        </row>
        <row r="110">
          <cell r="G110">
            <v>1089430364</v>
          </cell>
          <cell r="H110">
            <v>2100763</v>
          </cell>
        </row>
        <row r="110">
          <cell r="J110">
            <v>674339613</v>
          </cell>
          <cell r="K110">
            <v>193867860</v>
          </cell>
          <cell r="L110">
            <v>833805</v>
          </cell>
          <cell r="M110">
            <v>116640</v>
          </cell>
          <cell r="N110">
            <v>871258681</v>
          </cell>
          <cell r="O110">
            <v>9852276</v>
          </cell>
          <cell r="P110">
            <v>1970541321</v>
          </cell>
          <cell r="Q110">
            <v>355676786</v>
          </cell>
          <cell r="R110">
            <v>148680806</v>
          </cell>
          <cell r="S110">
            <v>2600000</v>
          </cell>
          <cell r="T110">
            <v>44036622</v>
          </cell>
          <cell r="U110">
            <v>32690828</v>
          </cell>
          <cell r="V110">
            <v>11287489</v>
          </cell>
          <cell r="W110">
            <v>594972531</v>
          </cell>
          <cell r="X110">
            <v>2565513852</v>
          </cell>
        </row>
        <row r="111">
          <cell r="C111" t="str">
            <v>Kab. Musi Rawas</v>
          </cell>
          <cell r="D111">
            <v>11446792</v>
          </cell>
          <cell r="E111">
            <v>271980311</v>
          </cell>
        </row>
        <row r="111">
          <cell r="G111">
            <v>283427103</v>
          </cell>
          <cell r="H111">
            <v>889790</v>
          </cell>
        </row>
        <row r="111">
          <cell r="J111">
            <v>110082328</v>
          </cell>
          <cell r="K111">
            <v>162144889</v>
          </cell>
          <cell r="L111">
            <v>851176</v>
          </cell>
          <cell r="M111">
            <v>271610</v>
          </cell>
          <cell r="N111">
            <v>274239793</v>
          </cell>
          <cell r="O111">
            <v>5647030</v>
          </cell>
          <cell r="P111">
            <v>563313926</v>
          </cell>
          <cell r="Q111">
            <v>517290684</v>
          </cell>
          <cell r="R111">
            <v>3298855</v>
          </cell>
          <cell r="S111">
            <v>2600000</v>
          </cell>
          <cell r="T111">
            <v>59184562</v>
          </cell>
          <cell r="U111">
            <v>35179724</v>
          </cell>
          <cell r="V111">
            <v>34561581</v>
          </cell>
          <cell r="W111">
            <v>652115406</v>
          </cell>
          <cell r="X111">
            <v>1215429332</v>
          </cell>
        </row>
        <row r="112">
          <cell r="C112" t="str">
            <v>Kab. Muara Enim</v>
          </cell>
          <cell r="D112">
            <v>48171296</v>
          </cell>
          <cell r="E112">
            <v>617624143</v>
          </cell>
        </row>
        <row r="112">
          <cell r="G112">
            <v>665795439</v>
          </cell>
          <cell r="H112">
            <v>908406</v>
          </cell>
        </row>
        <row r="112">
          <cell r="J112">
            <v>36172431</v>
          </cell>
          <cell r="K112">
            <v>1112869807</v>
          </cell>
          <cell r="L112">
            <v>833805</v>
          </cell>
          <cell r="M112">
            <v>5138609</v>
          </cell>
          <cell r="N112">
            <v>1155923058</v>
          </cell>
          <cell r="O112">
            <v>4440266</v>
          </cell>
          <cell r="P112">
            <v>1826158763</v>
          </cell>
          <cell r="Q112">
            <v>473992405</v>
          </cell>
          <cell r="R112">
            <v>119204837</v>
          </cell>
          <cell r="S112">
            <v>2000000</v>
          </cell>
          <cell r="T112">
            <v>47967748</v>
          </cell>
          <cell r="U112">
            <v>54467953</v>
          </cell>
          <cell r="V112">
            <v>12936841</v>
          </cell>
          <cell r="W112">
            <v>710569784</v>
          </cell>
          <cell r="X112">
            <v>2536728547</v>
          </cell>
        </row>
        <row r="113">
          <cell r="C113" t="str">
            <v>Kab. Ogan Komering Ilir</v>
          </cell>
          <cell r="D113">
            <v>18688452</v>
          </cell>
          <cell r="E113">
            <v>102756165</v>
          </cell>
        </row>
        <row r="113">
          <cell r="G113">
            <v>121444617</v>
          </cell>
          <cell r="H113">
            <v>3246338</v>
          </cell>
        </row>
        <row r="113">
          <cell r="J113">
            <v>20911494</v>
          </cell>
          <cell r="K113">
            <v>68369688</v>
          </cell>
          <cell r="L113">
            <v>2016824</v>
          </cell>
          <cell r="M113">
            <v>116640</v>
          </cell>
          <cell r="N113">
            <v>94660984</v>
          </cell>
          <cell r="O113">
            <v>9411632</v>
          </cell>
          <cell r="P113">
            <v>225517233</v>
          </cell>
          <cell r="Q113">
            <v>912617225</v>
          </cell>
          <cell r="R113">
            <v>13474198</v>
          </cell>
          <cell r="S113">
            <v>2600000</v>
          </cell>
          <cell r="T113">
            <v>121673068</v>
          </cell>
          <cell r="U113">
            <v>64991410</v>
          </cell>
          <cell r="V113">
            <v>48002952</v>
          </cell>
          <cell r="W113">
            <v>1163358853</v>
          </cell>
          <cell r="X113">
            <v>1388876086</v>
          </cell>
        </row>
        <row r="114">
          <cell r="C114" t="str">
            <v>Kab. Ogan Komering Ulu</v>
          </cell>
          <cell r="D114">
            <v>13279560</v>
          </cell>
          <cell r="E114">
            <v>95296706</v>
          </cell>
        </row>
        <row r="114">
          <cell r="G114">
            <v>108576266</v>
          </cell>
          <cell r="H114">
            <v>336627</v>
          </cell>
        </row>
        <row r="114">
          <cell r="J114">
            <v>27875912</v>
          </cell>
          <cell r="K114">
            <v>110183029</v>
          </cell>
          <cell r="L114">
            <v>833805</v>
          </cell>
          <cell r="M114">
            <v>244917</v>
          </cell>
          <cell r="N114">
            <v>139474290</v>
          </cell>
          <cell r="O114">
            <v>3208999</v>
          </cell>
          <cell r="P114">
            <v>251259555</v>
          </cell>
          <cell r="Q114">
            <v>545557277</v>
          </cell>
          <cell r="R114">
            <v>20327454</v>
          </cell>
          <cell r="S114">
            <v>2800000</v>
          </cell>
          <cell r="T114">
            <v>67147099</v>
          </cell>
          <cell r="U114">
            <v>40187601</v>
          </cell>
          <cell r="V114">
            <v>22555034</v>
          </cell>
          <cell r="W114">
            <v>698574465</v>
          </cell>
          <cell r="X114">
            <v>949834020</v>
          </cell>
        </row>
        <row r="115">
          <cell r="C115" t="str">
            <v>Kota Palembang</v>
          </cell>
          <cell r="D115">
            <v>157056365</v>
          </cell>
          <cell r="E115">
            <v>24525532</v>
          </cell>
        </row>
        <row r="115">
          <cell r="G115">
            <v>181581897</v>
          </cell>
          <cell r="H115">
            <v>260976</v>
          </cell>
        </row>
        <row r="115">
          <cell r="J115">
            <v>38258490</v>
          </cell>
          <cell r="K115">
            <v>102990814</v>
          </cell>
          <cell r="L115">
            <v>833805</v>
          </cell>
          <cell r="M115">
            <v>244917</v>
          </cell>
          <cell r="N115">
            <v>142589002</v>
          </cell>
          <cell r="O115">
            <v>2322215</v>
          </cell>
          <cell r="P115">
            <v>326493114</v>
          </cell>
          <cell r="Q115">
            <v>1291495805</v>
          </cell>
          <cell r="R115">
            <v>107942266</v>
          </cell>
          <cell r="S115">
            <v>21400000</v>
          </cell>
          <cell r="T115">
            <v>104362463</v>
          </cell>
          <cell r="U115">
            <v>66940035</v>
          </cell>
          <cell r="V115">
            <v>3848946</v>
          </cell>
          <cell r="W115">
            <v>1595989515</v>
          </cell>
          <cell r="X115">
            <v>1922482629</v>
          </cell>
        </row>
        <row r="116">
          <cell r="C116" t="str">
            <v>Kota Prabumulih</v>
          </cell>
          <cell r="D116">
            <v>20818854</v>
          </cell>
          <cell r="E116">
            <v>111148523</v>
          </cell>
        </row>
        <row r="116">
          <cell r="G116">
            <v>131967377</v>
          </cell>
          <cell r="H116">
            <v>254306</v>
          </cell>
        </row>
        <row r="116">
          <cell r="J116">
            <v>41377512</v>
          </cell>
          <cell r="K116">
            <v>101320624</v>
          </cell>
          <cell r="L116">
            <v>833805</v>
          </cell>
          <cell r="M116">
            <v>244917</v>
          </cell>
          <cell r="N116">
            <v>144031164</v>
          </cell>
          <cell r="O116">
            <v>3029557</v>
          </cell>
          <cell r="P116">
            <v>279028098</v>
          </cell>
          <cell r="Q116">
            <v>349853602</v>
          </cell>
          <cell r="R116">
            <v>52911782</v>
          </cell>
          <cell r="S116">
            <v>6600000</v>
          </cell>
          <cell r="T116">
            <v>30819292</v>
          </cell>
          <cell r="U116">
            <v>17200544</v>
          </cell>
          <cell r="V116">
            <v>5598428</v>
          </cell>
          <cell r="W116">
            <v>462983648</v>
          </cell>
          <cell r="X116">
            <v>742011746</v>
          </cell>
        </row>
        <row r="117">
          <cell r="C117" t="str">
            <v>Kota Pagar Alam</v>
          </cell>
          <cell r="D117">
            <v>8923242</v>
          </cell>
          <cell r="E117">
            <v>27239174</v>
          </cell>
        </row>
        <row r="117">
          <cell r="G117">
            <v>36162416</v>
          </cell>
          <cell r="H117">
            <v>275080</v>
          </cell>
        </row>
        <row r="117">
          <cell r="J117">
            <v>22252186</v>
          </cell>
          <cell r="K117">
            <v>146848547</v>
          </cell>
          <cell r="L117">
            <v>851176</v>
          </cell>
          <cell r="M117">
            <v>1144284</v>
          </cell>
          <cell r="N117">
            <v>171371273</v>
          </cell>
          <cell r="O117">
            <v>2008602</v>
          </cell>
          <cell r="P117">
            <v>209542291</v>
          </cell>
          <cell r="Q117">
            <v>322983931</v>
          </cell>
          <cell r="R117">
            <v>16494277</v>
          </cell>
          <cell r="S117">
            <v>7000000</v>
          </cell>
          <cell r="T117">
            <v>24597260</v>
          </cell>
          <cell r="U117">
            <v>22321486</v>
          </cell>
          <cell r="V117">
            <v>23915836</v>
          </cell>
          <cell r="W117">
            <v>417312790</v>
          </cell>
          <cell r="X117">
            <v>626855081</v>
          </cell>
        </row>
        <row r="118">
          <cell r="C118" t="str">
            <v>Kota Lubuk Linggau</v>
          </cell>
          <cell r="D118">
            <v>12564291</v>
          </cell>
          <cell r="E118">
            <v>24809528</v>
          </cell>
        </row>
        <row r="118">
          <cell r="G118">
            <v>37373819</v>
          </cell>
          <cell r="H118">
            <v>242197</v>
          </cell>
        </row>
        <row r="118">
          <cell r="J118">
            <v>23035294</v>
          </cell>
          <cell r="K118">
            <v>65965059</v>
          </cell>
          <cell r="L118">
            <v>833805</v>
          </cell>
          <cell r="M118">
            <v>116640</v>
          </cell>
          <cell r="N118">
            <v>90192995</v>
          </cell>
          <cell r="O118">
            <v>2799886</v>
          </cell>
          <cell r="P118">
            <v>130366700</v>
          </cell>
          <cell r="Q118">
            <v>418760301</v>
          </cell>
          <cell r="R118">
            <v>6133083</v>
          </cell>
          <cell r="S118">
            <v>14400000</v>
          </cell>
          <cell r="T118">
            <v>34424547</v>
          </cell>
          <cell r="U118">
            <v>9498931</v>
          </cell>
          <cell r="V118">
            <v>2826139</v>
          </cell>
          <cell r="W118">
            <v>486043001</v>
          </cell>
          <cell r="X118">
            <v>616409701</v>
          </cell>
        </row>
        <row r="119">
          <cell r="C119" t="str">
            <v>Kab. Banyuasin</v>
          </cell>
          <cell r="D119">
            <v>18236666</v>
          </cell>
          <cell r="E119">
            <v>84683214</v>
          </cell>
        </row>
        <row r="119">
          <cell r="G119">
            <v>102919880</v>
          </cell>
          <cell r="H119">
            <v>988211</v>
          </cell>
        </row>
        <row r="119">
          <cell r="J119">
            <v>110499926</v>
          </cell>
          <cell r="K119">
            <v>160010935</v>
          </cell>
          <cell r="L119">
            <v>1680637</v>
          </cell>
          <cell r="M119">
            <v>244917</v>
          </cell>
          <cell r="N119">
            <v>273424626</v>
          </cell>
          <cell r="O119">
            <v>7382911</v>
          </cell>
          <cell r="P119">
            <v>383727417</v>
          </cell>
          <cell r="Q119">
            <v>897942540</v>
          </cell>
          <cell r="R119">
            <v>115227625</v>
          </cell>
          <cell r="S119">
            <v>5000000</v>
          </cell>
          <cell r="T119">
            <v>82508118</v>
          </cell>
          <cell r="U119">
            <v>45019692</v>
          </cell>
          <cell r="V119">
            <v>26257035</v>
          </cell>
          <cell r="W119">
            <v>1171955010</v>
          </cell>
          <cell r="X119">
            <v>1555682427</v>
          </cell>
        </row>
        <row r="120">
          <cell r="C120" t="str">
            <v>Kab. Ogan Ilir</v>
          </cell>
          <cell r="D120">
            <v>11185428</v>
          </cell>
          <cell r="E120">
            <v>71145429</v>
          </cell>
        </row>
        <row r="120">
          <cell r="G120">
            <v>82330857</v>
          </cell>
          <cell r="H120">
            <v>498353</v>
          </cell>
        </row>
        <row r="120">
          <cell r="J120">
            <v>22200150</v>
          </cell>
          <cell r="K120">
            <v>103852128</v>
          </cell>
          <cell r="L120">
            <v>833805</v>
          </cell>
          <cell r="M120">
            <v>244917</v>
          </cell>
          <cell r="N120">
            <v>127629353</v>
          </cell>
          <cell r="O120">
            <v>2912769</v>
          </cell>
          <cell r="P120">
            <v>212872979</v>
          </cell>
          <cell r="Q120">
            <v>504638809</v>
          </cell>
          <cell r="R120">
            <v>30014938</v>
          </cell>
          <cell r="S120">
            <v>2800000</v>
          </cell>
          <cell r="T120">
            <v>68292826</v>
          </cell>
          <cell r="U120">
            <v>50116233</v>
          </cell>
          <cell r="V120">
            <v>14701429</v>
          </cell>
          <cell r="W120">
            <v>670564235</v>
          </cell>
          <cell r="X120">
            <v>883437214</v>
          </cell>
        </row>
        <row r="121">
          <cell r="C121" t="str">
            <v>Kab. Ogan Komering Ulu Timur</v>
          </cell>
          <cell r="D121">
            <v>10645246</v>
          </cell>
          <cell r="E121">
            <v>31050195</v>
          </cell>
        </row>
        <row r="121">
          <cell r="G121">
            <v>41695441</v>
          </cell>
          <cell r="H121">
            <v>541084</v>
          </cell>
        </row>
        <row r="121">
          <cell r="J121">
            <v>21635296</v>
          </cell>
          <cell r="K121">
            <v>67035258</v>
          </cell>
          <cell r="L121">
            <v>833805</v>
          </cell>
          <cell r="M121">
            <v>116640</v>
          </cell>
          <cell r="N121">
            <v>90162083</v>
          </cell>
          <cell r="O121">
            <v>3402948</v>
          </cell>
          <cell r="P121">
            <v>135260472</v>
          </cell>
          <cell r="Q121">
            <v>790548445</v>
          </cell>
          <cell r="R121">
            <v>33360256</v>
          </cell>
          <cell r="S121">
            <v>1400000</v>
          </cell>
          <cell r="T121">
            <v>58754841</v>
          </cell>
          <cell r="U121">
            <v>36982616</v>
          </cell>
          <cell r="V121">
            <v>7418004</v>
          </cell>
          <cell r="W121">
            <v>928464162</v>
          </cell>
          <cell r="X121">
            <v>1063724634</v>
          </cell>
        </row>
        <row r="122">
          <cell r="C122" t="str">
            <v>Kab. Ogan Komering Ulu Selatan</v>
          </cell>
          <cell r="D122">
            <v>9041010</v>
          </cell>
          <cell r="E122">
            <v>27137837</v>
          </cell>
        </row>
        <row r="122">
          <cell r="G122">
            <v>36178847</v>
          </cell>
          <cell r="H122">
            <v>304423</v>
          </cell>
        </row>
        <row r="122">
          <cell r="J122">
            <v>22111817</v>
          </cell>
          <cell r="K122">
            <v>101551706</v>
          </cell>
          <cell r="L122">
            <v>833805</v>
          </cell>
          <cell r="M122">
            <v>244917</v>
          </cell>
          <cell r="N122">
            <v>125046668</v>
          </cell>
          <cell r="O122">
            <v>1968209</v>
          </cell>
          <cell r="P122">
            <v>163193724</v>
          </cell>
          <cell r="Q122">
            <v>537550423</v>
          </cell>
          <cell r="R122">
            <v>2694840</v>
          </cell>
          <cell r="S122">
            <v>1400000</v>
          </cell>
          <cell r="T122">
            <v>57672337</v>
          </cell>
          <cell r="U122">
            <v>38800544</v>
          </cell>
          <cell r="V122">
            <v>24486825</v>
          </cell>
          <cell r="W122">
            <v>662604969</v>
          </cell>
          <cell r="X122">
            <v>825798693</v>
          </cell>
        </row>
        <row r="123">
          <cell r="C123" t="str">
            <v>Kab. Empat Lawang</v>
          </cell>
          <cell r="D123">
            <v>8434977</v>
          </cell>
          <cell r="E123">
            <v>30920096</v>
          </cell>
        </row>
        <row r="123">
          <cell r="G123">
            <v>39355073</v>
          </cell>
          <cell r="H123">
            <v>266066</v>
          </cell>
        </row>
        <row r="123">
          <cell r="J123">
            <v>23493487</v>
          </cell>
          <cell r="K123">
            <v>109162446</v>
          </cell>
          <cell r="L123">
            <v>833805</v>
          </cell>
          <cell r="M123">
            <v>137790</v>
          </cell>
          <cell r="N123">
            <v>133893594</v>
          </cell>
          <cell r="O123">
            <v>2192816</v>
          </cell>
          <cell r="P123">
            <v>175441483</v>
          </cell>
          <cell r="Q123">
            <v>362672298</v>
          </cell>
          <cell r="R123">
            <v>11034904</v>
          </cell>
          <cell r="S123">
            <v>1800000</v>
          </cell>
          <cell r="T123">
            <v>46691084</v>
          </cell>
          <cell r="U123">
            <v>28575090</v>
          </cell>
          <cell r="V123">
            <v>18456309</v>
          </cell>
          <cell r="W123">
            <v>469229685</v>
          </cell>
          <cell r="X123">
            <v>644671168</v>
          </cell>
        </row>
        <row r="124">
          <cell r="C124" t="str">
            <v>Kab. Penukal Abab Lematang Ilir</v>
          </cell>
          <cell r="D124">
            <v>11246774</v>
          </cell>
          <cell r="E124">
            <v>528088791</v>
          </cell>
        </row>
        <row r="124">
          <cell r="G124">
            <v>539335565</v>
          </cell>
          <cell r="H124">
            <v>490237</v>
          </cell>
        </row>
        <row r="124">
          <cell r="J124">
            <v>71636307</v>
          </cell>
          <cell r="K124">
            <v>120729455</v>
          </cell>
          <cell r="L124">
            <v>851176</v>
          </cell>
          <cell r="M124">
            <v>250019</v>
          </cell>
          <cell r="N124">
            <v>193957194</v>
          </cell>
          <cell r="O124">
            <v>3769880</v>
          </cell>
          <cell r="P124">
            <v>737062639</v>
          </cell>
          <cell r="Q124">
            <v>242959239</v>
          </cell>
          <cell r="R124">
            <v>41142767</v>
          </cell>
          <cell r="S124">
            <v>1200000</v>
          </cell>
          <cell r="T124">
            <v>38275247</v>
          </cell>
          <cell r="U124">
            <v>19024500</v>
          </cell>
          <cell r="V124">
            <v>7690934</v>
          </cell>
          <cell r="W124">
            <v>350292687</v>
          </cell>
          <cell r="X124">
            <v>1087355326</v>
          </cell>
        </row>
        <row r="125">
          <cell r="C125" t="str">
            <v>Kab. Musi Rawas Utara</v>
          </cell>
          <cell r="D125">
            <v>9313639</v>
          </cell>
          <cell r="E125">
            <v>65247857</v>
          </cell>
        </row>
        <row r="125">
          <cell r="G125">
            <v>74561496</v>
          </cell>
          <cell r="H125">
            <v>822980</v>
          </cell>
        </row>
        <row r="125">
          <cell r="J125">
            <v>76740362</v>
          </cell>
          <cell r="K125">
            <v>190869837</v>
          </cell>
          <cell r="L125">
            <v>833805</v>
          </cell>
          <cell r="M125">
            <v>116640</v>
          </cell>
          <cell r="N125">
            <v>269383624</v>
          </cell>
          <cell r="O125">
            <v>4374431</v>
          </cell>
          <cell r="P125">
            <v>348319551</v>
          </cell>
          <cell r="Q125">
            <v>313275998</v>
          </cell>
          <cell r="R125">
            <v>4646275</v>
          </cell>
          <cell r="S125">
            <v>1400000</v>
          </cell>
          <cell r="T125">
            <v>40826102</v>
          </cell>
          <cell r="U125">
            <v>29972832</v>
          </cell>
          <cell r="V125">
            <v>14577477</v>
          </cell>
          <cell r="W125">
            <v>404698684</v>
          </cell>
          <cell r="X125">
            <v>753018235</v>
          </cell>
        </row>
        <row r="126">
          <cell r="C126" t="str">
            <v>Provinsi Bengkulu</v>
          </cell>
          <cell r="D126">
            <v>33446550</v>
          </cell>
          <cell r="E126">
            <v>12520500</v>
          </cell>
        </row>
        <row r="126">
          <cell r="G126">
            <v>45967050</v>
          </cell>
          <cell r="H126">
            <v>174817</v>
          </cell>
          <cell r="I126">
            <v>137018</v>
          </cell>
        </row>
        <row r="126">
          <cell r="K126">
            <v>53688550</v>
          </cell>
        </row>
        <row r="126">
          <cell r="N126">
            <v>54000385</v>
          </cell>
          <cell r="O126">
            <v>8623441</v>
          </cell>
          <cell r="P126">
            <v>108590876</v>
          </cell>
          <cell r="Q126">
            <v>1116318122</v>
          </cell>
          <cell r="R126">
            <v>13938826</v>
          </cell>
        </row>
        <row r="126">
          <cell r="T126">
            <v>107696505</v>
          </cell>
          <cell r="U126">
            <v>14036180</v>
          </cell>
          <cell r="V126">
            <v>87499360</v>
          </cell>
          <cell r="W126">
            <v>1339488993</v>
          </cell>
          <cell r="X126">
            <v>1448079869</v>
          </cell>
        </row>
        <row r="127">
          <cell r="C127" t="str">
            <v>Kab. Bengkulu Selatan</v>
          </cell>
          <cell r="D127">
            <v>3984807</v>
          </cell>
          <cell r="E127">
            <v>1667491</v>
          </cell>
        </row>
        <row r="127">
          <cell r="G127">
            <v>5652298</v>
          </cell>
          <cell r="H127">
            <v>42897</v>
          </cell>
        </row>
        <row r="127">
          <cell r="J127">
            <v>458194</v>
          </cell>
          <cell r="K127">
            <v>69001046</v>
          </cell>
          <cell r="L127">
            <v>1002673</v>
          </cell>
          <cell r="M127">
            <v>103218</v>
          </cell>
          <cell r="N127">
            <v>70608028</v>
          </cell>
          <cell r="O127">
            <v>2986718</v>
          </cell>
          <cell r="P127">
            <v>79247044</v>
          </cell>
          <cell r="Q127">
            <v>436870619</v>
          </cell>
          <cell r="R127">
            <v>9222856</v>
          </cell>
          <cell r="S127">
            <v>3200000</v>
          </cell>
          <cell r="T127">
            <v>47581440</v>
          </cell>
          <cell r="U127">
            <v>17603963</v>
          </cell>
          <cell r="V127">
            <v>51455401</v>
          </cell>
          <cell r="W127">
            <v>565934279</v>
          </cell>
          <cell r="X127">
            <v>645181323</v>
          </cell>
        </row>
        <row r="128">
          <cell r="C128" t="str">
            <v>Kab. Bengkulu Utara</v>
          </cell>
          <cell r="D128">
            <v>4848430</v>
          </cell>
          <cell r="E128">
            <v>23886920</v>
          </cell>
        </row>
        <row r="128">
          <cell r="G128">
            <v>28735350</v>
          </cell>
          <cell r="H128">
            <v>196113</v>
          </cell>
        </row>
        <row r="128">
          <cell r="K128">
            <v>90577379</v>
          </cell>
          <cell r="L128">
            <v>1844014</v>
          </cell>
        </row>
        <row r="128">
          <cell r="N128">
            <v>92617506</v>
          </cell>
          <cell r="O128">
            <v>4836990</v>
          </cell>
          <cell r="P128">
            <v>126189846</v>
          </cell>
          <cell r="Q128">
            <v>583783777</v>
          </cell>
          <cell r="R128">
            <v>4646275</v>
          </cell>
          <cell r="S128">
            <v>1000000</v>
          </cell>
          <cell r="T128">
            <v>69055279</v>
          </cell>
          <cell r="U128">
            <v>13041180</v>
          </cell>
          <cell r="V128">
            <v>13391058</v>
          </cell>
          <cell r="W128">
            <v>684917569</v>
          </cell>
          <cell r="X128">
            <v>811107415</v>
          </cell>
        </row>
        <row r="129">
          <cell r="C129" t="str">
            <v>Kab. Rejang Lebong</v>
          </cell>
          <cell r="D129">
            <v>4229922</v>
          </cell>
          <cell r="E129">
            <v>1634476</v>
          </cell>
        </row>
        <row r="129">
          <cell r="G129">
            <v>5864398</v>
          </cell>
          <cell r="H129">
            <v>59758</v>
          </cell>
        </row>
        <row r="129">
          <cell r="J129">
            <v>2171949</v>
          </cell>
          <cell r="K129">
            <v>14316268</v>
          </cell>
          <cell r="L129">
            <v>833805</v>
          </cell>
        </row>
        <row r="129">
          <cell r="N129">
            <v>17381780</v>
          </cell>
          <cell r="O129">
            <v>2320674</v>
          </cell>
          <cell r="P129">
            <v>25566852</v>
          </cell>
          <cell r="Q129">
            <v>483991919</v>
          </cell>
          <cell r="R129">
            <v>27877651</v>
          </cell>
          <cell r="S129">
            <v>6800000</v>
          </cell>
          <cell r="T129">
            <v>58156720</v>
          </cell>
          <cell r="U129">
            <v>11710448</v>
          </cell>
          <cell r="V129">
            <v>31879467</v>
          </cell>
          <cell r="W129">
            <v>620416205</v>
          </cell>
          <cell r="X129">
            <v>645983057</v>
          </cell>
        </row>
        <row r="130">
          <cell r="C130" t="str">
            <v>Kota Bengkulu</v>
          </cell>
          <cell r="D130">
            <v>23789864</v>
          </cell>
          <cell r="E130">
            <v>1336160</v>
          </cell>
        </row>
        <row r="130">
          <cell r="G130">
            <v>25126024</v>
          </cell>
          <cell r="H130">
            <v>19028</v>
          </cell>
        </row>
        <row r="130">
          <cell r="K130">
            <v>7893889</v>
          </cell>
          <cell r="L130">
            <v>1031497</v>
          </cell>
        </row>
        <row r="130">
          <cell r="N130">
            <v>8944414</v>
          </cell>
          <cell r="O130">
            <v>2423961</v>
          </cell>
          <cell r="P130">
            <v>36494399</v>
          </cell>
          <cell r="Q130">
            <v>558245939</v>
          </cell>
          <cell r="R130">
            <v>44492731</v>
          </cell>
          <cell r="S130">
            <v>13400000</v>
          </cell>
          <cell r="T130">
            <v>44943107</v>
          </cell>
          <cell r="U130">
            <v>25430226</v>
          </cell>
          <cell r="V130">
            <v>10102157</v>
          </cell>
          <cell r="W130">
            <v>696614160</v>
          </cell>
          <cell r="X130">
            <v>733108559</v>
          </cell>
        </row>
        <row r="131">
          <cell r="C131" t="str">
            <v>Kab. Kaur</v>
          </cell>
          <cell r="D131">
            <v>2760604</v>
          </cell>
          <cell r="E131">
            <v>2832742</v>
          </cell>
        </row>
        <row r="131">
          <cell r="G131">
            <v>5593346</v>
          </cell>
          <cell r="H131">
            <v>52671</v>
          </cell>
        </row>
        <row r="131">
          <cell r="J131">
            <v>476522</v>
          </cell>
          <cell r="K131">
            <v>60493691</v>
          </cell>
          <cell r="L131">
            <v>1161520</v>
          </cell>
          <cell r="M131">
            <v>210345</v>
          </cell>
          <cell r="N131">
            <v>62394749</v>
          </cell>
          <cell r="O131">
            <v>3062976</v>
          </cell>
          <cell r="P131">
            <v>71051071</v>
          </cell>
          <cell r="Q131">
            <v>361204472</v>
          </cell>
          <cell r="R131">
            <v>11615688</v>
          </cell>
          <cell r="S131">
            <v>600000</v>
          </cell>
          <cell r="T131">
            <v>43778000</v>
          </cell>
          <cell r="U131">
            <v>15549239</v>
          </cell>
          <cell r="V131">
            <v>29640085</v>
          </cell>
          <cell r="W131">
            <v>462387484</v>
          </cell>
          <cell r="X131">
            <v>533438555</v>
          </cell>
        </row>
        <row r="132">
          <cell r="C132" t="str">
            <v>Kab. Seluma</v>
          </cell>
          <cell r="D132">
            <v>3151204</v>
          </cell>
          <cell r="E132">
            <v>5561355</v>
          </cell>
        </row>
        <row r="132">
          <cell r="G132">
            <v>8712559</v>
          </cell>
          <cell r="H132">
            <v>43791</v>
          </cell>
        </row>
        <row r="132">
          <cell r="J132">
            <v>467740</v>
          </cell>
          <cell r="K132">
            <v>72199022</v>
          </cell>
          <cell r="L132">
            <v>1132350</v>
          </cell>
          <cell r="M132">
            <v>21592</v>
          </cell>
          <cell r="N132">
            <v>73864495</v>
          </cell>
          <cell r="O132">
            <v>3376227</v>
          </cell>
          <cell r="P132">
            <v>85953281</v>
          </cell>
          <cell r="Q132">
            <v>404152082</v>
          </cell>
          <cell r="R132">
            <v>27970577</v>
          </cell>
          <cell r="S132">
            <v>4000000</v>
          </cell>
          <cell r="T132">
            <v>47366381</v>
          </cell>
          <cell r="U132">
            <v>19854573</v>
          </cell>
          <cell r="V132">
            <v>36608461</v>
          </cell>
          <cell r="W132">
            <v>539952074</v>
          </cell>
          <cell r="X132">
            <v>625905355</v>
          </cell>
        </row>
        <row r="133">
          <cell r="C133" t="str">
            <v>Kab. Mukomuko</v>
          </cell>
          <cell r="D133">
            <v>4316796</v>
          </cell>
          <cell r="E133">
            <v>14452249</v>
          </cell>
        </row>
        <row r="133">
          <cell r="G133">
            <v>18769045</v>
          </cell>
          <cell r="H133">
            <v>218810</v>
          </cell>
        </row>
        <row r="133">
          <cell r="K133">
            <v>13178879</v>
          </cell>
          <cell r="L133">
            <v>1220441</v>
          </cell>
        </row>
        <row r="133">
          <cell r="N133">
            <v>14618130</v>
          </cell>
          <cell r="O133">
            <v>5798094</v>
          </cell>
          <cell r="P133">
            <v>39185269</v>
          </cell>
          <cell r="Q133">
            <v>386210610</v>
          </cell>
          <cell r="R133">
            <v>19746670</v>
          </cell>
          <cell r="S133">
            <v>600000</v>
          </cell>
          <cell r="T133">
            <v>47837117</v>
          </cell>
          <cell r="U133">
            <v>17542048</v>
          </cell>
          <cell r="V133">
            <v>26157806</v>
          </cell>
          <cell r="W133">
            <v>498094251</v>
          </cell>
          <cell r="X133">
            <v>537279520</v>
          </cell>
        </row>
        <row r="134">
          <cell r="C134" t="str">
            <v>Kab. Lebong</v>
          </cell>
          <cell r="D134">
            <v>2872149</v>
          </cell>
          <cell r="E134">
            <v>4288389</v>
          </cell>
        </row>
        <row r="134">
          <cell r="G134">
            <v>7160538</v>
          </cell>
          <cell r="H134">
            <v>116508</v>
          </cell>
        </row>
        <row r="134">
          <cell r="J134">
            <v>2942240</v>
          </cell>
          <cell r="K134">
            <v>41870609</v>
          </cell>
          <cell r="L134">
            <v>851176</v>
          </cell>
        </row>
        <row r="134">
          <cell r="N134">
            <v>45780533</v>
          </cell>
          <cell r="O134">
            <v>1627628</v>
          </cell>
          <cell r="P134">
            <v>54568699</v>
          </cell>
          <cell r="Q134">
            <v>289513375</v>
          </cell>
          <cell r="R134">
            <v>22785334</v>
          </cell>
          <cell r="S134">
            <v>2200000</v>
          </cell>
          <cell r="T134">
            <v>48990995</v>
          </cell>
          <cell r="U134">
            <v>21851570</v>
          </cell>
          <cell r="V134">
            <v>37582523</v>
          </cell>
          <cell r="W134">
            <v>422923797</v>
          </cell>
          <cell r="X134">
            <v>477492496</v>
          </cell>
        </row>
        <row r="135">
          <cell r="C135" t="str">
            <v>Kab. Kepahiang</v>
          </cell>
          <cell r="D135">
            <v>3641060</v>
          </cell>
          <cell r="E135">
            <v>1623703</v>
          </cell>
        </row>
        <row r="135">
          <cell r="G135">
            <v>5264763</v>
          </cell>
          <cell r="H135">
            <v>19037</v>
          </cell>
        </row>
        <row r="135">
          <cell r="K135">
            <v>7893889</v>
          </cell>
          <cell r="L135">
            <v>833805</v>
          </cell>
        </row>
        <row r="135">
          <cell r="N135">
            <v>8746731</v>
          </cell>
          <cell r="O135">
            <v>1708390</v>
          </cell>
          <cell r="P135">
            <v>15719884</v>
          </cell>
          <cell r="Q135">
            <v>374345278</v>
          </cell>
        </row>
        <row r="135">
          <cell r="S135">
            <v>2400000</v>
          </cell>
          <cell r="T135">
            <v>38170320</v>
          </cell>
          <cell r="U135">
            <v>17234313</v>
          </cell>
          <cell r="V135">
            <v>34864336</v>
          </cell>
          <cell r="W135">
            <v>467014247</v>
          </cell>
          <cell r="X135">
            <v>482734131</v>
          </cell>
        </row>
        <row r="136">
          <cell r="C136" t="str">
            <v>Kab. Bengkulu Tengah</v>
          </cell>
          <cell r="D136">
            <v>3311118</v>
          </cell>
          <cell r="E136">
            <v>9904310</v>
          </cell>
        </row>
        <row r="136">
          <cell r="G136">
            <v>13215428</v>
          </cell>
          <cell r="H136">
            <v>34547</v>
          </cell>
        </row>
        <row r="136">
          <cell r="K136">
            <v>30366786</v>
          </cell>
          <cell r="L136">
            <v>883958</v>
          </cell>
        </row>
        <row r="136">
          <cell r="N136">
            <v>31285291</v>
          </cell>
          <cell r="O136">
            <v>3524929</v>
          </cell>
          <cell r="P136">
            <v>48025648</v>
          </cell>
          <cell r="Q136">
            <v>297044879</v>
          </cell>
          <cell r="R136">
            <v>36798499</v>
          </cell>
          <cell r="S136">
            <v>200000</v>
          </cell>
          <cell r="T136">
            <v>53500065</v>
          </cell>
          <cell r="U136">
            <v>23853754</v>
          </cell>
          <cell r="V136">
            <v>31734118</v>
          </cell>
          <cell r="W136">
            <v>443131315</v>
          </cell>
          <cell r="X136">
            <v>491156963</v>
          </cell>
        </row>
        <row r="137">
          <cell r="C137" t="str">
            <v>Provinsi Lampung</v>
          </cell>
          <cell r="D137">
            <v>103772057</v>
          </cell>
          <cell r="E137">
            <v>28633710</v>
          </cell>
          <cell r="F137">
            <v>4760080</v>
          </cell>
          <cell r="G137">
            <v>137165847</v>
          </cell>
          <cell r="H137">
            <v>339255</v>
          </cell>
          <cell r="I137">
            <v>2521</v>
          </cell>
          <cell r="J137">
            <v>29489308</v>
          </cell>
          <cell r="K137">
            <v>455665</v>
          </cell>
        </row>
        <row r="137">
          <cell r="M137">
            <v>10436587</v>
          </cell>
          <cell r="N137">
            <v>40723336</v>
          </cell>
          <cell r="O137">
            <v>7070938</v>
          </cell>
          <cell r="P137">
            <v>184960121</v>
          </cell>
          <cell r="Q137">
            <v>1750022821</v>
          </cell>
          <cell r="R137">
            <v>159669247</v>
          </cell>
        </row>
        <row r="137">
          <cell r="T137">
            <v>154369021</v>
          </cell>
          <cell r="U137">
            <v>27067590</v>
          </cell>
          <cell r="V137">
            <v>33389904</v>
          </cell>
          <cell r="W137">
            <v>2124518583</v>
          </cell>
          <cell r="X137">
            <v>2309478704</v>
          </cell>
        </row>
        <row r="138">
          <cell r="C138" t="str">
            <v>Kab. Lampung Barat</v>
          </cell>
          <cell r="D138">
            <v>5297003</v>
          </cell>
          <cell r="E138">
            <v>2189101</v>
          </cell>
        </row>
        <row r="138">
          <cell r="G138">
            <v>7486104</v>
          </cell>
          <cell r="H138">
            <v>133594</v>
          </cell>
        </row>
        <row r="138">
          <cell r="J138">
            <v>4218284</v>
          </cell>
          <cell r="K138">
            <v>157465</v>
          </cell>
          <cell r="L138">
            <v>851176</v>
          </cell>
          <cell r="M138">
            <v>2160792</v>
          </cell>
          <cell r="N138">
            <v>7521311</v>
          </cell>
          <cell r="O138">
            <v>1833768</v>
          </cell>
          <cell r="P138">
            <v>16841183</v>
          </cell>
          <cell r="Q138">
            <v>474740845</v>
          </cell>
          <cell r="R138">
            <v>6481554</v>
          </cell>
          <cell r="S138">
            <v>1000000</v>
          </cell>
          <cell r="T138">
            <v>32897621</v>
          </cell>
          <cell r="U138">
            <v>21624945</v>
          </cell>
          <cell r="V138">
            <v>20625017</v>
          </cell>
          <cell r="W138">
            <v>557369982</v>
          </cell>
          <cell r="X138">
            <v>574211165</v>
          </cell>
        </row>
        <row r="139">
          <cell r="C139" t="str">
            <v>Kab. Lampung Selatan</v>
          </cell>
          <cell r="D139">
            <v>15313635</v>
          </cell>
          <cell r="E139">
            <v>10433551</v>
          </cell>
        </row>
        <row r="139">
          <cell r="G139">
            <v>25747186</v>
          </cell>
          <cell r="H139">
            <v>38664</v>
          </cell>
        </row>
        <row r="139">
          <cell r="J139">
            <v>7040871</v>
          </cell>
          <cell r="K139">
            <v>8349</v>
          </cell>
          <cell r="L139">
            <v>1874059</v>
          </cell>
          <cell r="M139">
            <v>693106</v>
          </cell>
          <cell r="N139">
            <v>9655049</v>
          </cell>
          <cell r="O139">
            <v>1999753</v>
          </cell>
          <cell r="P139">
            <v>37401988</v>
          </cell>
          <cell r="Q139">
            <v>1038317634</v>
          </cell>
          <cell r="R139">
            <v>3717020</v>
          </cell>
          <cell r="S139">
            <v>800000</v>
          </cell>
          <cell r="T139">
            <v>114749900</v>
          </cell>
          <cell r="U139">
            <v>24175512</v>
          </cell>
          <cell r="V139">
            <v>15579271</v>
          </cell>
          <cell r="W139">
            <v>1197339337</v>
          </cell>
          <cell r="X139">
            <v>1234741325</v>
          </cell>
        </row>
        <row r="140">
          <cell r="C140" t="str">
            <v>Kab. Lampung Tengah</v>
          </cell>
          <cell r="D140">
            <v>14611763</v>
          </cell>
          <cell r="E140">
            <v>21166349</v>
          </cell>
        </row>
        <row r="140">
          <cell r="G140">
            <v>35778112</v>
          </cell>
          <cell r="H140">
            <v>73559</v>
          </cell>
        </row>
        <row r="140">
          <cell r="J140">
            <v>7040871</v>
          </cell>
          <cell r="K140">
            <v>3241</v>
          </cell>
          <cell r="L140">
            <v>833805</v>
          </cell>
          <cell r="M140">
            <v>2129386</v>
          </cell>
          <cell r="N140">
            <v>10080862</v>
          </cell>
          <cell r="O140">
            <v>2685065</v>
          </cell>
          <cell r="P140">
            <v>48544039</v>
          </cell>
          <cell r="Q140">
            <v>1342905747</v>
          </cell>
          <cell r="R140">
            <v>4367499</v>
          </cell>
          <cell r="S140">
            <v>2000000</v>
          </cell>
          <cell r="T140">
            <v>150786164</v>
          </cell>
          <cell r="U140">
            <v>31832883</v>
          </cell>
          <cell r="V140">
            <v>22912851</v>
          </cell>
          <cell r="W140">
            <v>1554805144</v>
          </cell>
          <cell r="X140">
            <v>1603349183</v>
          </cell>
        </row>
        <row r="141">
          <cell r="C141" t="str">
            <v>Kab. Lampung Utara</v>
          </cell>
          <cell r="D141">
            <v>8731531</v>
          </cell>
          <cell r="E141">
            <v>6907032</v>
          </cell>
        </row>
        <row r="141">
          <cell r="G141">
            <v>15638563</v>
          </cell>
          <cell r="H141">
            <v>224068</v>
          </cell>
        </row>
        <row r="141">
          <cell r="J141">
            <v>4046110</v>
          </cell>
          <cell r="K141">
            <v>6099</v>
          </cell>
          <cell r="L141">
            <v>816435</v>
          </cell>
          <cell r="M141">
            <v>549665</v>
          </cell>
          <cell r="N141">
            <v>5642377</v>
          </cell>
          <cell r="O141">
            <v>1764441</v>
          </cell>
          <cell r="P141">
            <v>23045381</v>
          </cell>
          <cell r="Q141">
            <v>841096240</v>
          </cell>
          <cell r="R141">
            <v>2392832</v>
          </cell>
          <cell r="S141">
            <v>3000000</v>
          </cell>
          <cell r="T141">
            <v>88418663</v>
          </cell>
          <cell r="U141">
            <v>19663181</v>
          </cell>
          <cell r="V141">
            <v>26700833</v>
          </cell>
          <cell r="W141">
            <v>981271749</v>
          </cell>
          <cell r="X141">
            <v>1004317130</v>
          </cell>
        </row>
        <row r="142">
          <cell r="C142" t="str">
            <v>Kab. Lampung Timur</v>
          </cell>
          <cell r="D142">
            <v>7637291</v>
          </cell>
          <cell r="E142">
            <v>25404297</v>
          </cell>
        </row>
        <row r="142">
          <cell r="G142">
            <v>33041588</v>
          </cell>
          <cell r="H142">
            <v>26491</v>
          </cell>
        </row>
        <row r="142">
          <cell r="J142">
            <v>28509658</v>
          </cell>
          <cell r="K142">
            <v>2317</v>
          </cell>
          <cell r="L142">
            <v>1459552</v>
          </cell>
          <cell r="M142">
            <v>574051</v>
          </cell>
          <cell r="N142">
            <v>30572069</v>
          </cell>
          <cell r="O142">
            <v>1995861</v>
          </cell>
          <cell r="P142">
            <v>65609518</v>
          </cell>
          <cell r="Q142">
            <v>1052928434</v>
          </cell>
          <cell r="R142">
            <v>6969413</v>
          </cell>
        </row>
        <row r="142">
          <cell r="T142">
            <v>116042978</v>
          </cell>
          <cell r="U142">
            <v>51227109</v>
          </cell>
          <cell r="V142">
            <v>23630626</v>
          </cell>
          <cell r="W142">
            <v>1250798560</v>
          </cell>
          <cell r="X142">
            <v>1316408078</v>
          </cell>
        </row>
        <row r="143">
          <cell r="C143" t="str">
            <v>Kab. Tanggamus</v>
          </cell>
          <cell r="D143">
            <v>7206914</v>
          </cell>
          <cell r="E143">
            <v>32461012</v>
          </cell>
        </row>
        <row r="143">
          <cell r="G143">
            <v>39667926</v>
          </cell>
          <cell r="H143">
            <v>102169</v>
          </cell>
        </row>
        <row r="143">
          <cell r="J143">
            <v>4132197</v>
          </cell>
          <cell r="K143">
            <v>167491</v>
          </cell>
          <cell r="L143">
            <v>1617313</v>
          </cell>
          <cell r="M143">
            <v>25928133</v>
          </cell>
          <cell r="N143">
            <v>31947303</v>
          </cell>
          <cell r="O143">
            <v>1160356</v>
          </cell>
          <cell r="P143">
            <v>72775585</v>
          </cell>
          <cell r="Q143">
            <v>717150846</v>
          </cell>
          <cell r="R143">
            <v>5110903</v>
          </cell>
          <cell r="S143">
            <v>600000</v>
          </cell>
          <cell r="T143">
            <v>78936084</v>
          </cell>
          <cell r="U143">
            <v>16875817</v>
          </cell>
          <cell r="V143">
            <v>29474793</v>
          </cell>
          <cell r="W143">
            <v>848148443</v>
          </cell>
          <cell r="X143">
            <v>920924028</v>
          </cell>
        </row>
        <row r="144">
          <cell r="C144" t="str">
            <v>Kab. Tulang Bawang</v>
          </cell>
          <cell r="D144">
            <v>8063795</v>
          </cell>
          <cell r="E144">
            <v>12682350</v>
          </cell>
        </row>
        <row r="144">
          <cell r="G144">
            <v>20746145</v>
          </cell>
          <cell r="H144">
            <v>258699</v>
          </cell>
        </row>
        <row r="144">
          <cell r="J144">
            <v>7040871</v>
          </cell>
          <cell r="K144">
            <v>477</v>
          </cell>
          <cell r="L144">
            <v>1103370</v>
          </cell>
          <cell r="M144">
            <v>561360</v>
          </cell>
          <cell r="N144">
            <v>8964777</v>
          </cell>
          <cell r="O144">
            <v>2257354</v>
          </cell>
          <cell r="P144">
            <v>31968276</v>
          </cell>
          <cell r="Q144">
            <v>543385961</v>
          </cell>
          <cell r="R144">
            <v>7550197</v>
          </cell>
          <cell r="S144">
            <v>800000</v>
          </cell>
          <cell r="T144">
            <v>66220417</v>
          </cell>
          <cell r="U144">
            <v>12256516</v>
          </cell>
          <cell r="V144">
            <v>19996174</v>
          </cell>
          <cell r="W144">
            <v>650209265</v>
          </cell>
          <cell r="X144">
            <v>682177541</v>
          </cell>
        </row>
        <row r="145">
          <cell r="C145" t="str">
            <v>Kab. Way Kanan</v>
          </cell>
          <cell r="D145">
            <v>7487430</v>
          </cell>
          <cell r="E145">
            <v>10110842</v>
          </cell>
        </row>
        <row r="145">
          <cell r="G145">
            <v>17598272</v>
          </cell>
          <cell r="H145">
            <v>501901</v>
          </cell>
        </row>
        <row r="145">
          <cell r="J145">
            <v>4132197</v>
          </cell>
          <cell r="K145">
            <v>102792</v>
          </cell>
          <cell r="L145">
            <v>833805</v>
          </cell>
          <cell r="M145">
            <v>561360</v>
          </cell>
          <cell r="N145">
            <v>6132055</v>
          </cell>
          <cell r="O145">
            <v>2851036</v>
          </cell>
          <cell r="P145">
            <v>26581363</v>
          </cell>
          <cell r="Q145">
            <v>572666373</v>
          </cell>
          <cell r="R145">
            <v>9292550</v>
          </cell>
          <cell r="S145">
            <v>1200000</v>
          </cell>
          <cell r="T145">
            <v>69843293</v>
          </cell>
          <cell r="U145">
            <v>26797678</v>
          </cell>
          <cell r="V145">
            <v>34080425</v>
          </cell>
          <cell r="W145">
            <v>713880319</v>
          </cell>
          <cell r="X145">
            <v>740461682</v>
          </cell>
        </row>
        <row r="146">
          <cell r="C146" t="str">
            <v>Kota Bandar Lampung</v>
          </cell>
          <cell r="D146">
            <v>63339954</v>
          </cell>
          <cell r="E146">
            <v>2162962</v>
          </cell>
        </row>
        <row r="146">
          <cell r="G146">
            <v>65502916</v>
          </cell>
          <cell r="H146">
            <v>26991</v>
          </cell>
        </row>
        <row r="146">
          <cell r="J146">
            <v>4132197</v>
          </cell>
          <cell r="K146">
            <v>1263</v>
          </cell>
          <cell r="L146">
            <v>860076</v>
          </cell>
          <cell r="M146">
            <v>574051</v>
          </cell>
          <cell r="N146">
            <v>5594578</v>
          </cell>
          <cell r="O146">
            <v>1172633</v>
          </cell>
          <cell r="P146">
            <v>72270127</v>
          </cell>
          <cell r="Q146">
            <v>1045615721</v>
          </cell>
          <cell r="R146">
            <v>6969413</v>
          </cell>
          <cell r="S146">
            <v>25200000</v>
          </cell>
          <cell r="T146">
            <v>78854278</v>
          </cell>
          <cell r="U146">
            <v>24670245</v>
          </cell>
          <cell r="V146">
            <v>2843534</v>
          </cell>
          <cell r="W146">
            <v>1184153191</v>
          </cell>
          <cell r="X146">
            <v>1256423318</v>
          </cell>
        </row>
        <row r="147">
          <cell r="C147" t="str">
            <v>Kota Metro</v>
          </cell>
          <cell r="D147">
            <v>10879797</v>
          </cell>
          <cell r="E147">
            <v>1677913</v>
          </cell>
        </row>
        <row r="147">
          <cell r="G147">
            <v>12557710</v>
          </cell>
          <cell r="H147">
            <v>24843</v>
          </cell>
        </row>
        <row r="147">
          <cell r="J147">
            <v>7040871</v>
          </cell>
          <cell r="K147">
            <v>11</v>
          </cell>
          <cell r="L147">
            <v>833805</v>
          </cell>
          <cell r="M147">
            <v>561360</v>
          </cell>
          <cell r="N147">
            <v>8460890</v>
          </cell>
          <cell r="O147">
            <v>754899</v>
          </cell>
          <cell r="P147">
            <v>21773499</v>
          </cell>
          <cell r="Q147">
            <v>417450881</v>
          </cell>
          <cell r="R147">
            <v>8920848</v>
          </cell>
          <cell r="S147">
            <v>4400000</v>
          </cell>
          <cell r="T147">
            <v>35165166</v>
          </cell>
          <cell r="U147">
            <v>8614914</v>
          </cell>
          <cell r="V147">
            <v>5495715</v>
          </cell>
          <cell r="W147">
            <v>480047524</v>
          </cell>
          <cell r="X147">
            <v>501821023</v>
          </cell>
        </row>
        <row r="148">
          <cell r="C148" t="str">
            <v>Kab. Pesawaran</v>
          </cell>
          <cell r="D148">
            <v>5824069</v>
          </cell>
          <cell r="E148">
            <v>4589041</v>
          </cell>
        </row>
        <row r="148">
          <cell r="G148">
            <v>10413110</v>
          </cell>
          <cell r="H148">
            <v>44576</v>
          </cell>
        </row>
        <row r="148">
          <cell r="J148">
            <v>4132197</v>
          </cell>
          <cell r="K148">
            <v>1531</v>
          </cell>
          <cell r="L148">
            <v>1233399</v>
          </cell>
          <cell r="M148">
            <v>2129386</v>
          </cell>
          <cell r="N148">
            <v>7541089</v>
          </cell>
          <cell r="O148">
            <v>1535600</v>
          </cell>
          <cell r="P148">
            <v>19489799</v>
          </cell>
          <cell r="Q148">
            <v>581094418</v>
          </cell>
          <cell r="R148">
            <v>7526966</v>
          </cell>
        </row>
        <row r="148">
          <cell r="T148">
            <v>40397825</v>
          </cell>
          <cell r="U148">
            <v>39960884</v>
          </cell>
          <cell r="V148">
            <v>16870509</v>
          </cell>
          <cell r="W148">
            <v>685850602</v>
          </cell>
          <cell r="X148">
            <v>705340401</v>
          </cell>
        </row>
        <row r="149">
          <cell r="C149" t="str">
            <v>Kab. Pringsewu</v>
          </cell>
          <cell r="D149">
            <v>7107727</v>
          </cell>
          <cell r="E149">
            <v>1931388</v>
          </cell>
        </row>
        <row r="149">
          <cell r="G149">
            <v>9039115</v>
          </cell>
          <cell r="H149">
            <v>33336</v>
          </cell>
        </row>
        <row r="149">
          <cell r="J149">
            <v>4132197</v>
          </cell>
          <cell r="K149">
            <v>2651</v>
          </cell>
          <cell r="L149">
            <v>833805</v>
          </cell>
          <cell r="M149">
            <v>2116695</v>
          </cell>
          <cell r="N149">
            <v>7118684</v>
          </cell>
          <cell r="O149">
            <v>1543343</v>
          </cell>
          <cell r="P149">
            <v>17701142</v>
          </cell>
          <cell r="Q149">
            <v>560974715</v>
          </cell>
          <cell r="R149">
            <v>33197636</v>
          </cell>
          <cell r="S149">
            <v>1000000</v>
          </cell>
          <cell r="T149">
            <v>41820868</v>
          </cell>
          <cell r="U149">
            <v>13021864</v>
          </cell>
          <cell r="V149">
            <v>12062689</v>
          </cell>
          <cell r="W149">
            <v>662077772</v>
          </cell>
          <cell r="X149">
            <v>679778914</v>
          </cell>
        </row>
        <row r="150">
          <cell r="C150" t="str">
            <v>Kab. Mesuji</v>
          </cell>
          <cell r="D150">
            <v>5140472</v>
          </cell>
          <cell r="E150">
            <v>13606991</v>
          </cell>
        </row>
        <row r="150">
          <cell r="G150">
            <v>18747463</v>
          </cell>
          <cell r="H150">
            <v>328441</v>
          </cell>
        </row>
        <row r="150">
          <cell r="J150">
            <v>4132197</v>
          </cell>
          <cell r="K150">
            <v>307128</v>
          </cell>
          <cell r="L150">
            <v>833805</v>
          </cell>
          <cell r="M150">
            <v>561360</v>
          </cell>
          <cell r="N150">
            <v>6162931</v>
          </cell>
          <cell r="O150">
            <v>3456154</v>
          </cell>
          <cell r="P150">
            <v>28366548</v>
          </cell>
          <cell r="Q150">
            <v>379982742</v>
          </cell>
          <cell r="R150">
            <v>7503734</v>
          </cell>
        </row>
        <row r="150">
          <cell r="T150">
            <v>47057520</v>
          </cell>
          <cell r="U150">
            <v>8626561</v>
          </cell>
          <cell r="V150">
            <v>21863280</v>
          </cell>
          <cell r="W150">
            <v>465033837</v>
          </cell>
          <cell r="X150">
            <v>493400385</v>
          </cell>
        </row>
        <row r="151">
          <cell r="C151" t="str">
            <v>Kab. Tulang Bawang Barat</v>
          </cell>
          <cell r="D151">
            <v>4943151</v>
          </cell>
          <cell r="E151">
            <v>4147900</v>
          </cell>
        </row>
        <row r="151">
          <cell r="G151">
            <v>9091051</v>
          </cell>
          <cell r="H151">
            <v>301345</v>
          </cell>
        </row>
        <row r="151">
          <cell r="J151">
            <v>4132197</v>
          </cell>
          <cell r="K151">
            <v>11</v>
          </cell>
          <cell r="L151">
            <v>833805</v>
          </cell>
          <cell r="M151">
            <v>561360</v>
          </cell>
          <cell r="N151">
            <v>5828718</v>
          </cell>
          <cell r="O151">
            <v>1894311</v>
          </cell>
          <cell r="P151">
            <v>16814080</v>
          </cell>
          <cell r="Q151">
            <v>408756547</v>
          </cell>
          <cell r="R151">
            <v>6109852</v>
          </cell>
          <cell r="S151">
            <v>600000</v>
          </cell>
          <cell r="T151">
            <v>47918135</v>
          </cell>
          <cell r="U151">
            <v>9434520</v>
          </cell>
          <cell r="V151">
            <v>21510409</v>
          </cell>
          <cell r="W151">
            <v>494329463</v>
          </cell>
          <cell r="X151">
            <v>511143543</v>
          </cell>
        </row>
        <row r="152">
          <cell r="C152" t="str">
            <v>Kab. Pesisir Barat</v>
          </cell>
          <cell r="D152">
            <v>4591200</v>
          </cell>
          <cell r="E152">
            <v>2289953</v>
          </cell>
        </row>
        <row r="152">
          <cell r="G152">
            <v>6881153</v>
          </cell>
          <cell r="H152">
            <v>43727</v>
          </cell>
        </row>
        <row r="152">
          <cell r="J152">
            <v>4218284</v>
          </cell>
          <cell r="K152">
            <v>2040</v>
          </cell>
          <cell r="L152">
            <v>1751439</v>
          </cell>
          <cell r="M152">
            <v>2160792</v>
          </cell>
          <cell r="N152">
            <v>8176282</v>
          </cell>
          <cell r="O152">
            <v>2096043</v>
          </cell>
          <cell r="P152">
            <v>17153478</v>
          </cell>
          <cell r="Q152">
            <v>339914455</v>
          </cell>
          <cell r="R152">
            <v>24114168</v>
          </cell>
          <cell r="S152">
            <v>400000</v>
          </cell>
          <cell r="T152">
            <v>43593625</v>
          </cell>
          <cell r="U152">
            <v>25444598</v>
          </cell>
          <cell r="V152">
            <v>26369919</v>
          </cell>
          <cell r="W152">
            <v>459836765</v>
          </cell>
          <cell r="X152">
            <v>476990243</v>
          </cell>
        </row>
        <row r="153">
          <cell r="C153" t="str">
            <v>Provinsi DKI Jakarta</v>
          </cell>
          <cell r="D153">
            <v>22248542268</v>
          </cell>
          <cell r="E153">
            <v>40126406</v>
          </cell>
          <cell r="F153">
            <v>2318906</v>
          </cell>
          <cell r="G153">
            <v>22290987580</v>
          </cell>
        </row>
        <row r="153">
          <cell r="J153">
            <v>56896542</v>
          </cell>
        </row>
        <row r="153">
          <cell r="L153">
            <v>3988367</v>
          </cell>
        </row>
        <row r="153">
          <cell r="N153">
            <v>60884909</v>
          </cell>
        </row>
        <row r="153">
          <cell r="P153">
            <v>22351872489</v>
          </cell>
          <cell r="Q153">
            <v>184807802</v>
          </cell>
          <cell r="R153">
            <v>89691697</v>
          </cell>
          <cell r="S153">
            <v>53400000</v>
          </cell>
          <cell r="T153">
            <v>12919270</v>
          </cell>
          <cell r="U153">
            <v>7753336</v>
          </cell>
          <cell r="V153">
            <v>33901088</v>
          </cell>
          <cell r="W153">
            <v>382473193</v>
          </cell>
          <cell r="X153">
            <v>22734345682</v>
          </cell>
        </row>
        <row r="154">
          <cell r="C154" t="str">
            <v>Provinsi Jawa Barat</v>
          </cell>
          <cell r="D154">
            <v>1667781662</v>
          </cell>
          <cell r="E154">
            <v>139138552</v>
          </cell>
          <cell r="F154">
            <v>619016971</v>
          </cell>
          <cell r="G154">
            <v>2425937185</v>
          </cell>
          <cell r="H154">
            <v>657047</v>
          </cell>
        </row>
        <row r="154">
          <cell r="J154">
            <v>57158592</v>
          </cell>
          <cell r="K154">
            <v>14178698</v>
          </cell>
        </row>
        <row r="154">
          <cell r="M154">
            <v>237242673</v>
          </cell>
          <cell r="N154">
            <v>309237010</v>
          </cell>
          <cell r="O154">
            <v>3373649</v>
          </cell>
          <cell r="P154">
            <v>2738547844</v>
          </cell>
          <cell r="Q154">
            <v>3477145032</v>
          </cell>
          <cell r="R154">
            <v>94412312</v>
          </cell>
        </row>
        <row r="154">
          <cell r="T154">
            <v>317639943</v>
          </cell>
          <cell r="U154">
            <v>106920266</v>
          </cell>
          <cell r="V154">
            <v>46515657</v>
          </cell>
          <cell r="W154">
            <v>4042633210</v>
          </cell>
          <cell r="X154">
            <v>6781181054</v>
          </cell>
        </row>
        <row r="155">
          <cell r="C155" t="str">
            <v>Kab. Bandung</v>
          </cell>
          <cell r="D155">
            <v>88525975</v>
          </cell>
          <cell r="E155">
            <v>107630612</v>
          </cell>
        </row>
        <row r="155">
          <cell r="G155">
            <v>196156587</v>
          </cell>
          <cell r="H155">
            <v>81983</v>
          </cell>
        </row>
        <row r="155">
          <cell r="J155">
            <v>4119441</v>
          </cell>
          <cell r="K155">
            <v>628791</v>
          </cell>
          <cell r="L155">
            <v>833805</v>
          </cell>
          <cell r="M155">
            <v>288030933</v>
          </cell>
          <cell r="N155">
            <v>293694953</v>
          </cell>
          <cell r="O155">
            <v>500000</v>
          </cell>
          <cell r="P155">
            <v>490351540</v>
          </cell>
          <cell r="Q155">
            <v>2217499319</v>
          </cell>
          <cell r="R155">
            <v>27877651</v>
          </cell>
          <cell r="S155">
            <v>2000000</v>
          </cell>
          <cell r="T155">
            <v>211869127</v>
          </cell>
          <cell r="U155">
            <v>121130820</v>
          </cell>
          <cell r="V155">
            <v>27397515</v>
          </cell>
          <cell r="W155">
            <v>2607774432</v>
          </cell>
          <cell r="X155">
            <v>3098125972</v>
          </cell>
        </row>
        <row r="156">
          <cell r="C156" t="str">
            <v>Kab. Bekasi</v>
          </cell>
          <cell r="D156">
            <v>548964260</v>
          </cell>
          <cell r="E156">
            <v>47572809</v>
          </cell>
        </row>
        <row r="156">
          <cell r="G156">
            <v>596537069</v>
          </cell>
          <cell r="H156">
            <v>29088</v>
          </cell>
        </row>
        <row r="156">
          <cell r="J156">
            <v>5333013</v>
          </cell>
          <cell r="K156">
            <v>1429967</v>
          </cell>
          <cell r="L156">
            <v>980999</v>
          </cell>
          <cell r="M156">
            <v>9578129</v>
          </cell>
          <cell r="N156">
            <v>17351196</v>
          </cell>
          <cell r="O156">
            <v>500000</v>
          </cell>
          <cell r="P156">
            <v>614388265</v>
          </cell>
          <cell r="Q156">
            <v>1072345215</v>
          </cell>
          <cell r="R156">
            <v>187690933</v>
          </cell>
          <cell r="S156">
            <v>1600000</v>
          </cell>
          <cell r="T156">
            <v>196385706</v>
          </cell>
          <cell r="U156">
            <v>70185039</v>
          </cell>
          <cell r="V156">
            <v>6866635</v>
          </cell>
          <cell r="W156">
            <v>1535073528</v>
          </cell>
          <cell r="X156">
            <v>2149461793</v>
          </cell>
        </row>
        <row r="157">
          <cell r="C157" t="str">
            <v>Kab. Bogor</v>
          </cell>
          <cell r="D157">
            <v>196976215</v>
          </cell>
          <cell r="E157">
            <v>62798450</v>
          </cell>
        </row>
        <row r="157">
          <cell r="G157">
            <v>259774665</v>
          </cell>
          <cell r="H157">
            <v>124951</v>
          </cell>
        </row>
        <row r="157">
          <cell r="J157">
            <v>4428560</v>
          </cell>
          <cell r="K157">
            <v>25210879</v>
          </cell>
          <cell r="L157">
            <v>833805</v>
          </cell>
          <cell r="M157">
            <v>117967820</v>
          </cell>
          <cell r="N157">
            <v>148566015</v>
          </cell>
          <cell r="O157">
            <v>1435031</v>
          </cell>
          <cell r="P157">
            <v>409775711</v>
          </cell>
          <cell r="Q157">
            <v>2175087049</v>
          </cell>
          <cell r="R157">
            <v>84120812</v>
          </cell>
          <cell r="S157">
            <v>3800000</v>
          </cell>
          <cell r="T157">
            <v>227633521</v>
          </cell>
          <cell r="U157">
            <v>187175145</v>
          </cell>
          <cell r="V157">
            <v>22266236</v>
          </cell>
          <cell r="W157">
            <v>2700082763</v>
          </cell>
          <cell r="X157">
            <v>3109858474</v>
          </cell>
        </row>
        <row r="158">
          <cell r="C158" t="str">
            <v>Kab. Ciamis</v>
          </cell>
          <cell r="D158">
            <v>37447149</v>
          </cell>
          <cell r="E158">
            <v>6331623</v>
          </cell>
        </row>
        <row r="158">
          <cell r="G158">
            <v>43778772</v>
          </cell>
          <cell r="H158">
            <v>254395</v>
          </cell>
        </row>
        <row r="158">
          <cell r="J158">
            <v>4095800</v>
          </cell>
          <cell r="K158">
            <v>639412</v>
          </cell>
          <cell r="L158">
            <v>851176</v>
          </cell>
          <cell r="M158">
            <v>6986175</v>
          </cell>
          <cell r="N158">
            <v>12826958</v>
          </cell>
          <cell r="O158">
            <v>500000</v>
          </cell>
          <cell r="P158">
            <v>57105730</v>
          </cell>
          <cell r="Q158">
            <v>1085823581</v>
          </cell>
          <cell r="R158">
            <v>3484706</v>
          </cell>
          <cell r="S158">
            <v>1400000</v>
          </cell>
          <cell r="T158">
            <v>39271702</v>
          </cell>
          <cell r="U158">
            <v>57656271</v>
          </cell>
          <cell r="V158">
            <v>29250983</v>
          </cell>
          <cell r="W158">
            <v>1216887243</v>
          </cell>
          <cell r="X158">
            <v>1273992973</v>
          </cell>
        </row>
        <row r="159">
          <cell r="C159" t="str">
            <v>Kab. Cianjur</v>
          </cell>
          <cell r="D159">
            <v>50884998</v>
          </cell>
          <cell r="E159">
            <v>14256867</v>
          </cell>
        </row>
        <row r="159">
          <cell r="G159">
            <v>65141865</v>
          </cell>
          <cell r="H159">
            <v>260110</v>
          </cell>
        </row>
        <row r="159">
          <cell r="J159">
            <v>4009232</v>
          </cell>
          <cell r="K159">
            <v>1825010</v>
          </cell>
          <cell r="L159">
            <v>1110360</v>
          </cell>
          <cell r="M159">
            <v>37096478</v>
          </cell>
          <cell r="N159">
            <v>44301190</v>
          </cell>
          <cell r="O159">
            <v>1343145</v>
          </cell>
          <cell r="P159">
            <v>110786200</v>
          </cell>
          <cell r="Q159">
            <v>1370071512</v>
          </cell>
          <cell r="R159">
            <v>89812500</v>
          </cell>
          <cell r="S159">
            <v>1200000</v>
          </cell>
          <cell r="T159">
            <v>241281517</v>
          </cell>
          <cell r="U159">
            <v>170810703</v>
          </cell>
          <cell r="V159">
            <v>39539462</v>
          </cell>
          <cell r="W159">
            <v>1912715694</v>
          </cell>
          <cell r="X159">
            <v>2023501894</v>
          </cell>
        </row>
        <row r="160">
          <cell r="C160" t="str">
            <v>Kab. Cirebon</v>
          </cell>
          <cell r="D160">
            <v>58205374</v>
          </cell>
          <cell r="E160">
            <v>10586297</v>
          </cell>
        </row>
        <row r="160">
          <cell r="G160">
            <v>68791671</v>
          </cell>
          <cell r="H160">
            <v>74313</v>
          </cell>
        </row>
        <row r="160">
          <cell r="J160">
            <v>4163073</v>
          </cell>
          <cell r="K160">
            <v>647154</v>
          </cell>
          <cell r="L160">
            <v>1066442</v>
          </cell>
          <cell r="M160">
            <v>6843601</v>
          </cell>
          <cell r="N160">
            <v>12794583</v>
          </cell>
        </row>
        <row r="160">
          <cell r="P160">
            <v>81586254</v>
          </cell>
          <cell r="Q160">
            <v>1457034908</v>
          </cell>
          <cell r="R160">
            <v>47392007</v>
          </cell>
          <cell r="S160">
            <v>2400000</v>
          </cell>
          <cell r="T160">
            <v>197404705</v>
          </cell>
          <cell r="U160">
            <v>86066371</v>
          </cell>
          <cell r="V160">
            <v>13002524</v>
          </cell>
          <cell r="W160">
            <v>1803300515</v>
          </cell>
          <cell r="X160">
            <v>1884886769</v>
          </cell>
        </row>
        <row r="161">
          <cell r="C161" t="str">
            <v>Kab. Garut</v>
          </cell>
          <cell r="D161">
            <v>47816619</v>
          </cell>
          <cell r="E161">
            <v>60832629</v>
          </cell>
        </row>
        <row r="161">
          <cell r="G161">
            <v>108649248</v>
          </cell>
          <cell r="H161">
            <v>88075</v>
          </cell>
        </row>
        <row r="161">
          <cell r="J161">
            <v>4009232</v>
          </cell>
          <cell r="K161">
            <v>752816</v>
          </cell>
          <cell r="L161">
            <v>1114355</v>
          </cell>
          <cell r="M161">
            <v>116484970</v>
          </cell>
          <cell r="N161">
            <v>122449448</v>
          </cell>
          <cell r="O161">
            <v>1100844</v>
          </cell>
          <cell r="P161">
            <v>232199540</v>
          </cell>
          <cell r="Q161">
            <v>1638037565</v>
          </cell>
          <cell r="R161">
            <v>37170202</v>
          </cell>
          <cell r="S161">
            <v>4200000</v>
          </cell>
          <cell r="T161">
            <v>180840435</v>
          </cell>
          <cell r="U161">
            <v>186762578</v>
          </cell>
          <cell r="V161">
            <v>30658415</v>
          </cell>
          <cell r="W161">
            <v>2077669195</v>
          </cell>
          <cell r="X161">
            <v>2309868735</v>
          </cell>
        </row>
        <row r="162">
          <cell r="C162" t="str">
            <v>Kab. Indramayu</v>
          </cell>
          <cell r="D162">
            <v>59170264</v>
          </cell>
          <cell r="E162">
            <v>115438147</v>
          </cell>
        </row>
        <row r="162">
          <cell r="G162">
            <v>174608411</v>
          </cell>
          <cell r="H162">
            <v>92584</v>
          </cell>
        </row>
        <row r="162">
          <cell r="J162">
            <v>16102662</v>
          </cell>
          <cell r="K162">
            <v>626725</v>
          </cell>
          <cell r="L162">
            <v>1495510</v>
          </cell>
          <cell r="M162">
            <v>6843601</v>
          </cell>
          <cell r="N162">
            <v>25161082</v>
          </cell>
          <cell r="O162">
            <v>500000</v>
          </cell>
          <cell r="P162">
            <v>200269493</v>
          </cell>
          <cell r="Q162">
            <v>1203389612</v>
          </cell>
          <cell r="R162">
            <v>22511203</v>
          </cell>
          <cell r="S162">
            <v>1600000</v>
          </cell>
          <cell r="T162">
            <v>175065779</v>
          </cell>
          <cell r="U162">
            <v>107836881</v>
          </cell>
          <cell r="V162">
            <v>9123535</v>
          </cell>
          <cell r="W162">
            <v>1519527010</v>
          </cell>
          <cell r="X162">
            <v>1719796503</v>
          </cell>
        </row>
        <row r="163">
          <cell r="C163" t="str">
            <v>Kab. Karawang</v>
          </cell>
          <cell r="D163">
            <v>292848432</v>
          </cell>
          <cell r="E163">
            <v>54190898</v>
          </cell>
        </row>
        <row r="163">
          <cell r="G163">
            <v>347039330</v>
          </cell>
          <cell r="H163">
            <v>60395</v>
          </cell>
        </row>
        <row r="163">
          <cell r="J163">
            <v>6746032</v>
          </cell>
          <cell r="K163">
            <v>1456591</v>
          </cell>
          <cell r="L163">
            <v>1137126</v>
          </cell>
          <cell r="M163">
            <v>9781919</v>
          </cell>
          <cell r="N163">
            <v>19182063</v>
          </cell>
          <cell r="O163">
            <v>500000</v>
          </cell>
          <cell r="P163">
            <v>366721393</v>
          </cell>
          <cell r="Q163">
            <v>1371586763</v>
          </cell>
          <cell r="R163">
            <v>14356990</v>
          </cell>
          <cell r="S163">
            <v>2400000</v>
          </cell>
          <cell r="T163">
            <v>125736464</v>
          </cell>
          <cell r="U163">
            <v>71767247</v>
          </cell>
          <cell r="V163">
            <v>14984980</v>
          </cell>
          <cell r="W163">
            <v>1600832444</v>
          </cell>
          <cell r="X163">
            <v>1967553837</v>
          </cell>
        </row>
        <row r="164">
          <cell r="C164" t="str">
            <v>Kab. Kuningan</v>
          </cell>
          <cell r="D164">
            <v>39232297</v>
          </cell>
          <cell r="E164">
            <v>5341938</v>
          </cell>
        </row>
        <row r="164">
          <cell r="G164">
            <v>44574235</v>
          </cell>
          <cell r="H164">
            <v>153264</v>
          </cell>
        </row>
        <row r="164">
          <cell r="J164">
            <v>4095800</v>
          </cell>
          <cell r="K164">
            <v>642093</v>
          </cell>
          <cell r="L164">
            <v>851176</v>
          </cell>
          <cell r="M164">
            <v>6986175</v>
          </cell>
          <cell r="N164">
            <v>12728508</v>
          </cell>
        </row>
        <row r="164">
          <cell r="P164">
            <v>57302743</v>
          </cell>
          <cell r="Q164">
            <v>1123611626</v>
          </cell>
          <cell r="R164">
            <v>13590355</v>
          </cell>
          <cell r="S164">
            <v>3000000</v>
          </cell>
          <cell r="T164">
            <v>46865106</v>
          </cell>
          <cell r="U164">
            <v>28134985</v>
          </cell>
          <cell r="V164">
            <v>10494759</v>
          </cell>
          <cell r="W164">
            <v>1225696831</v>
          </cell>
          <cell r="X164">
            <v>1282999574</v>
          </cell>
        </row>
        <row r="165">
          <cell r="C165" t="str">
            <v>Kab. Majalengka</v>
          </cell>
          <cell r="D165">
            <v>40926683</v>
          </cell>
          <cell r="E165">
            <v>14625713</v>
          </cell>
        </row>
        <row r="165">
          <cell r="G165">
            <v>55552396</v>
          </cell>
          <cell r="H165">
            <v>93738</v>
          </cell>
        </row>
        <row r="165">
          <cell r="J165">
            <v>4198992</v>
          </cell>
          <cell r="K165">
            <v>626650</v>
          </cell>
          <cell r="L165">
            <v>833805</v>
          </cell>
          <cell r="M165">
            <v>6843601</v>
          </cell>
          <cell r="N165">
            <v>12596786</v>
          </cell>
          <cell r="O165">
            <v>500000</v>
          </cell>
          <cell r="P165">
            <v>68649182</v>
          </cell>
          <cell r="Q165">
            <v>1075787680</v>
          </cell>
          <cell r="R165">
            <v>11615688</v>
          </cell>
          <cell r="S165">
            <v>2600000</v>
          </cell>
          <cell r="T165">
            <v>90849377</v>
          </cell>
          <cell r="U165">
            <v>58267363</v>
          </cell>
          <cell r="V165">
            <v>11669321</v>
          </cell>
          <cell r="W165">
            <v>1250789429</v>
          </cell>
          <cell r="X165">
            <v>1319438611</v>
          </cell>
        </row>
        <row r="166">
          <cell r="C166" t="str">
            <v>Kab. Purwakarta</v>
          </cell>
          <cell r="D166">
            <v>88309599</v>
          </cell>
          <cell r="E166">
            <v>8530560</v>
          </cell>
        </row>
        <row r="166">
          <cell r="G166">
            <v>96840159</v>
          </cell>
          <cell r="H166">
            <v>183147</v>
          </cell>
        </row>
        <row r="166">
          <cell r="J166">
            <v>4413319</v>
          </cell>
          <cell r="K166">
            <v>1459809</v>
          </cell>
          <cell r="L166">
            <v>833805</v>
          </cell>
          <cell r="M166">
            <v>9781919</v>
          </cell>
          <cell r="N166">
            <v>16671999</v>
          </cell>
          <cell r="O166">
            <v>500000</v>
          </cell>
          <cell r="P166">
            <v>114012158</v>
          </cell>
          <cell r="Q166">
            <v>723541130</v>
          </cell>
          <cell r="R166">
            <v>12428786</v>
          </cell>
          <cell r="S166">
            <v>1800000</v>
          </cell>
          <cell r="T166">
            <v>70625005</v>
          </cell>
          <cell r="U166">
            <v>81728484</v>
          </cell>
          <cell r="V166">
            <v>16915576</v>
          </cell>
          <cell r="W166">
            <v>907038981</v>
          </cell>
          <cell r="X166">
            <v>1021051139</v>
          </cell>
        </row>
        <row r="167">
          <cell r="C167" t="str">
            <v>Kab. Subang</v>
          </cell>
          <cell r="D167">
            <v>58002645</v>
          </cell>
          <cell r="E167">
            <v>99898990</v>
          </cell>
        </row>
        <row r="167">
          <cell r="G167">
            <v>157901635</v>
          </cell>
          <cell r="H167">
            <v>85336</v>
          </cell>
        </row>
        <row r="167">
          <cell r="J167">
            <v>5907579</v>
          </cell>
          <cell r="K167">
            <v>630539</v>
          </cell>
          <cell r="L167">
            <v>999678</v>
          </cell>
          <cell r="M167">
            <v>18961025</v>
          </cell>
          <cell r="N167">
            <v>26584157</v>
          </cell>
          <cell r="O167">
            <v>2009253</v>
          </cell>
          <cell r="P167">
            <v>186495045</v>
          </cell>
          <cell r="Q167">
            <v>1171962077</v>
          </cell>
          <cell r="R167">
            <v>25322200</v>
          </cell>
          <cell r="S167">
            <v>1600000</v>
          </cell>
          <cell r="T167">
            <v>106455321</v>
          </cell>
          <cell r="U167">
            <v>62364996</v>
          </cell>
          <cell r="V167">
            <v>13143651</v>
          </cell>
          <cell r="W167">
            <v>1380848245</v>
          </cell>
          <cell r="X167">
            <v>1567343290</v>
          </cell>
        </row>
        <row r="168">
          <cell r="C168" t="str">
            <v>Kab. Sukabumi</v>
          </cell>
          <cell r="D168">
            <v>58272540</v>
          </cell>
          <cell r="E168">
            <v>51954799</v>
          </cell>
        </row>
        <row r="168">
          <cell r="G168">
            <v>110227339</v>
          </cell>
          <cell r="H168">
            <v>170829</v>
          </cell>
        </row>
        <row r="168">
          <cell r="J168">
            <v>4009232</v>
          </cell>
          <cell r="K168">
            <v>4743146</v>
          </cell>
          <cell r="L168">
            <v>1310393</v>
          </cell>
          <cell r="M168">
            <v>118402014</v>
          </cell>
          <cell r="N168">
            <v>128635614</v>
          </cell>
          <cell r="O168">
            <v>1793958</v>
          </cell>
          <cell r="P168">
            <v>240656911</v>
          </cell>
          <cell r="Q168">
            <v>1604898347</v>
          </cell>
          <cell r="R168">
            <v>26646388</v>
          </cell>
          <cell r="S168">
            <v>1000000</v>
          </cell>
          <cell r="T168">
            <v>150238154</v>
          </cell>
          <cell r="U168">
            <v>88359335</v>
          </cell>
          <cell r="V168">
            <v>39644707</v>
          </cell>
          <cell r="W168">
            <v>1910786931</v>
          </cell>
          <cell r="X168">
            <v>2151443842</v>
          </cell>
        </row>
        <row r="169">
          <cell r="C169" t="str">
            <v>Kab. Sumedang</v>
          </cell>
          <cell r="D169">
            <v>48685705</v>
          </cell>
          <cell r="E169">
            <v>5855174</v>
          </cell>
        </row>
        <row r="169">
          <cell r="G169">
            <v>54540879</v>
          </cell>
          <cell r="H169">
            <v>107019</v>
          </cell>
        </row>
        <row r="169">
          <cell r="J169">
            <v>4273281</v>
          </cell>
          <cell r="K169">
            <v>633334</v>
          </cell>
          <cell r="L169">
            <v>833805</v>
          </cell>
          <cell r="M169">
            <v>25666807</v>
          </cell>
          <cell r="N169">
            <v>31514246</v>
          </cell>
          <cell r="O169">
            <v>500000</v>
          </cell>
          <cell r="P169">
            <v>86555125</v>
          </cell>
          <cell r="Q169">
            <v>1044094966</v>
          </cell>
          <cell r="R169">
            <v>9292550</v>
          </cell>
          <cell r="S169">
            <v>1400000</v>
          </cell>
          <cell r="T169">
            <v>44432626</v>
          </cell>
          <cell r="U169">
            <v>53805587</v>
          </cell>
          <cell r="V169">
            <v>21443380</v>
          </cell>
          <cell r="W169">
            <v>1174469109</v>
          </cell>
          <cell r="X169">
            <v>1261024234</v>
          </cell>
        </row>
        <row r="170">
          <cell r="C170" t="str">
            <v>Kab. Tasikmalaya</v>
          </cell>
          <cell r="D170">
            <v>39371878</v>
          </cell>
          <cell r="E170">
            <v>9450128</v>
          </cell>
        </row>
        <row r="170">
          <cell r="G170">
            <v>48822006</v>
          </cell>
          <cell r="H170">
            <v>161625</v>
          </cell>
        </row>
        <row r="170">
          <cell r="J170">
            <v>4012213</v>
          </cell>
          <cell r="K170">
            <v>627178</v>
          </cell>
          <cell r="L170">
            <v>1017324</v>
          </cell>
          <cell r="M170">
            <v>16552412</v>
          </cell>
          <cell r="N170">
            <v>22370752</v>
          </cell>
          <cell r="O170">
            <v>1009387</v>
          </cell>
          <cell r="P170">
            <v>72202145</v>
          </cell>
          <cell r="Q170">
            <v>1312463220</v>
          </cell>
          <cell r="R170">
            <v>5807844</v>
          </cell>
        </row>
        <row r="170">
          <cell r="T170">
            <v>115537260</v>
          </cell>
          <cell r="U170">
            <v>111609487</v>
          </cell>
          <cell r="V170">
            <v>41578825</v>
          </cell>
          <cell r="W170">
            <v>1586996636</v>
          </cell>
          <cell r="X170">
            <v>1659198781</v>
          </cell>
        </row>
        <row r="171">
          <cell r="C171" t="str">
            <v>Kota Bandung</v>
          </cell>
          <cell r="D171">
            <v>382996460</v>
          </cell>
          <cell r="E171">
            <v>4946507</v>
          </cell>
        </row>
        <row r="171">
          <cell r="G171">
            <v>387942967</v>
          </cell>
          <cell r="H171">
            <v>35419</v>
          </cell>
        </row>
        <row r="171">
          <cell r="J171">
            <v>4009232</v>
          </cell>
          <cell r="K171">
            <v>626363</v>
          </cell>
          <cell r="L171">
            <v>833805</v>
          </cell>
          <cell r="M171">
            <v>18961025</v>
          </cell>
          <cell r="N171">
            <v>24465844</v>
          </cell>
        </row>
        <row r="171">
          <cell r="P171">
            <v>412408811</v>
          </cell>
          <cell r="Q171">
            <v>1626378687</v>
          </cell>
          <cell r="R171">
            <v>18352787</v>
          </cell>
          <cell r="S171">
            <v>30200000</v>
          </cell>
          <cell r="T171">
            <v>69095225</v>
          </cell>
          <cell r="U171">
            <v>88061511</v>
          </cell>
          <cell r="V171">
            <v>26423303</v>
          </cell>
          <cell r="W171">
            <v>1858511513</v>
          </cell>
          <cell r="X171">
            <v>2270920324</v>
          </cell>
        </row>
        <row r="172">
          <cell r="C172" t="str">
            <v>Kota Bekasi</v>
          </cell>
          <cell r="D172">
            <v>164955573</v>
          </cell>
          <cell r="E172">
            <v>13209691</v>
          </cell>
        </row>
        <row r="172">
          <cell r="G172">
            <v>178165264</v>
          </cell>
          <cell r="H172">
            <v>26823</v>
          </cell>
        </row>
        <row r="172">
          <cell r="J172">
            <v>4220464</v>
          </cell>
          <cell r="K172">
            <v>1425461</v>
          </cell>
          <cell r="L172">
            <v>816435</v>
          </cell>
          <cell r="M172">
            <v>9578129</v>
          </cell>
          <cell r="N172">
            <v>16067312</v>
          </cell>
          <cell r="O172">
            <v>500000</v>
          </cell>
          <cell r="P172">
            <v>194732576</v>
          </cell>
          <cell r="Q172">
            <v>1258994483</v>
          </cell>
          <cell r="R172">
            <v>156486549</v>
          </cell>
          <cell r="S172">
            <v>11200000</v>
          </cell>
          <cell r="T172">
            <v>50496424</v>
          </cell>
        </row>
        <row r="172">
          <cell r="W172">
            <v>1477177456</v>
          </cell>
          <cell r="X172">
            <v>1671910032</v>
          </cell>
        </row>
        <row r="173">
          <cell r="C173" t="str">
            <v>Kota Bogor</v>
          </cell>
          <cell r="D173">
            <v>89469234</v>
          </cell>
          <cell r="E173">
            <v>4343154</v>
          </cell>
        </row>
        <row r="173">
          <cell r="G173">
            <v>93812388</v>
          </cell>
          <cell r="H173">
            <v>27394</v>
          </cell>
        </row>
        <row r="173">
          <cell r="J173">
            <v>4009232</v>
          </cell>
          <cell r="K173">
            <v>1455951</v>
          </cell>
          <cell r="L173">
            <v>833805</v>
          </cell>
          <cell r="M173">
            <v>9781919</v>
          </cell>
          <cell r="N173">
            <v>16108301</v>
          </cell>
          <cell r="O173">
            <v>500000</v>
          </cell>
          <cell r="P173">
            <v>110420689</v>
          </cell>
          <cell r="Q173">
            <v>756729494</v>
          </cell>
          <cell r="R173">
            <v>5645224</v>
          </cell>
          <cell r="S173">
            <v>13600000</v>
          </cell>
          <cell r="T173">
            <v>70049238</v>
          </cell>
          <cell r="U173">
            <v>43485470</v>
          </cell>
          <cell r="V173">
            <v>2387870</v>
          </cell>
          <cell r="W173">
            <v>891897296</v>
          </cell>
          <cell r="X173">
            <v>1002317985</v>
          </cell>
        </row>
        <row r="174">
          <cell r="C174" t="str">
            <v>Kota Cirebon</v>
          </cell>
          <cell r="D174">
            <v>54383410</v>
          </cell>
          <cell r="E174">
            <v>4039253</v>
          </cell>
        </row>
        <row r="174">
          <cell r="G174">
            <v>58422663</v>
          </cell>
          <cell r="H174">
            <v>27515</v>
          </cell>
        </row>
        <row r="174">
          <cell r="J174">
            <v>4009232</v>
          </cell>
          <cell r="K174">
            <v>626363</v>
          </cell>
          <cell r="L174">
            <v>858231</v>
          </cell>
          <cell r="M174">
            <v>6843601</v>
          </cell>
          <cell r="N174">
            <v>12364942</v>
          </cell>
        </row>
        <row r="174">
          <cell r="P174">
            <v>70787605</v>
          </cell>
          <cell r="Q174">
            <v>559248842</v>
          </cell>
          <cell r="R174">
            <v>18399250</v>
          </cell>
          <cell r="S174">
            <v>4400000</v>
          </cell>
          <cell r="T174">
            <v>27031794</v>
          </cell>
          <cell r="U174">
            <v>13963712</v>
          </cell>
          <cell r="V174">
            <v>3744119</v>
          </cell>
          <cell r="W174">
            <v>626787717</v>
          </cell>
          <cell r="X174">
            <v>697575322</v>
          </cell>
        </row>
        <row r="175">
          <cell r="C175" t="str">
            <v>Kota Depok</v>
          </cell>
          <cell r="D175">
            <v>113714214</v>
          </cell>
          <cell r="E175">
            <v>4907313</v>
          </cell>
        </row>
        <row r="175">
          <cell r="G175">
            <v>118621527</v>
          </cell>
          <cell r="H175">
            <v>27394</v>
          </cell>
        </row>
        <row r="175">
          <cell r="J175">
            <v>4040393</v>
          </cell>
          <cell r="K175">
            <v>1455790</v>
          </cell>
          <cell r="L175">
            <v>833805</v>
          </cell>
          <cell r="M175">
            <v>9781919</v>
          </cell>
          <cell r="N175">
            <v>16139301</v>
          </cell>
          <cell r="O175">
            <v>500000</v>
          </cell>
          <cell r="P175">
            <v>135260828</v>
          </cell>
          <cell r="Q175">
            <v>1027277414</v>
          </cell>
          <cell r="R175">
            <v>8920848</v>
          </cell>
          <cell r="S175">
            <v>12600000</v>
          </cell>
          <cell r="T175">
            <v>83305373</v>
          </cell>
          <cell r="U175">
            <v>25805836</v>
          </cell>
        </row>
        <row r="175">
          <cell r="W175">
            <v>1157909471</v>
          </cell>
          <cell r="X175">
            <v>1293170299</v>
          </cell>
        </row>
        <row r="176">
          <cell r="C176" t="str">
            <v>Kota Sukabumi</v>
          </cell>
          <cell r="D176">
            <v>41990232</v>
          </cell>
          <cell r="E176">
            <v>3842166</v>
          </cell>
        </row>
        <row r="176">
          <cell r="G176">
            <v>45832398</v>
          </cell>
          <cell r="H176">
            <v>40576</v>
          </cell>
        </row>
        <row r="176">
          <cell r="J176">
            <v>4009232</v>
          </cell>
          <cell r="K176">
            <v>925874</v>
          </cell>
          <cell r="L176">
            <v>833805</v>
          </cell>
          <cell r="M176">
            <v>15334954</v>
          </cell>
          <cell r="N176">
            <v>21144441</v>
          </cell>
          <cell r="O176">
            <v>500000</v>
          </cell>
          <cell r="P176">
            <v>67476839</v>
          </cell>
          <cell r="Q176">
            <v>441972887</v>
          </cell>
          <cell r="R176">
            <v>3484706</v>
          </cell>
          <cell r="S176">
            <v>6600000</v>
          </cell>
          <cell r="T176">
            <v>43339132</v>
          </cell>
          <cell r="U176">
            <v>24571354</v>
          </cell>
          <cell r="V176">
            <v>7059545</v>
          </cell>
          <cell r="W176">
            <v>527027624</v>
          </cell>
          <cell r="X176">
            <v>594504463</v>
          </cell>
        </row>
        <row r="177">
          <cell r="C177" t="str">
            <v>Kota Tasikmalaya</v>
          </cell>
          <cell r="D177">
            <v>46566073</v>
          </cell>
          <cell r="E177">
            <v>4151265</v>
          </cell>
        </row>
        <row r="177">
          <cell r="G177">
            <v>50717338</v>
          </cell>
          <cell r="H177">
            <v>48574</v>
          </cell>
        </row>
        <row r="177">
          <cell r="J177">
            <v>4009232</v>
          </cell>
          <cell r="K177">
            <v>626520</v>
          </cell>
          <cell r="L177">
            <v>833805</v>
          </cell>
          <cell r="M177">
            <v>6843601</v>
          </cell>
          <cell r="N177">
            <v>12361732</v>
          </cell>
          <cell r="O177">
            <v>500000</v>
          </cell>
          <cell r="P177">
            <v>63579070</v>
          </cell>
          <cell r="Q177">
            <v>669157104</v>
          </cell>
          <cell r="R177">
            <v>2936446</v>
          </cell>
          <cell r="S177">
            <v>13800000</v>
          </cell>
          <cell r="T177">
            <v>61658441</v>
          </cell>
          <cell r="U177">
            <v>56863630</v>
          </cell>
          <cell r="V177">
            <v>13725507</v>
          </cell>
          <cell r="W177">
            <v>818141128</v>
          </cell>
          <cell r="X177">
            <v>881720198</v>
          </cell>
        </row>
        <row r="178">
          <cell r="C178" t="str">
            <v>Kota Cimahi</v>
          </cell>
          <cell r="D178">
            <v>51819261</v>
          </cell>
          <cell r="E178">
            <v>3873626</v>
          </cell>
        </row>
        <row r="178">
          <cell r="G178">
            <v>55692887</v>
          </cell>
          <cell r="H178">
            <v>34681</v>
          </cell>
        </row>
        <row r="178">
          <cell r="J178">
            <v>3925707</v>
          </cell>
          <cell r="K178">
            <v>613314</v>
          </cell>
          <cell r="L178">
            <v>816435</v>
          </cell>
          <cell r="M178">
            <v>18566004</v>
          </cell>
          <cell r="N178">
            <v>23956141</v>
          </cell>
        </row>
        <row r="178">
          <cell r="P178">
            <v>79649028</v>
          </cell>
          <cell r="Q178">
            <v>514675717</v>
          </cell>
          <cell r="R178">
            <v>31817693</v>
          </cell>
          <cell r="S178">
            <v>3000000</v>
          </cell>
          <cell r="T178">
            <v>23419523</v>
          </cell>
          <cell r="U178">
            <v>29642687</v>
          </cell>
          <cell r="V178">
            <v>1606329</v>
          </cell>
          <cell r="W178">
            <v>604161949</v>
          </cell>
          <cell r="X178">
            <v>683810977</v>
          </cell>
        </row>
        <row r="179">
          <cell r="C179" t="str">
            <v>Kota Banjar</v>
          </cell>
          <cell r="D179">
            <v>34318316</v>
          </cell>
          <cell r="E179">
            <v>4221350</v>
          </cell>
        </row>
        <row r="179">
          <cell r="G179">
            <v>38539666</v>
          </cell>
          <cell r="H179">
            <v>51014</v>
          </cell>
        </row>
        <row r="179">
          <cell r="J179">
            <v>4009232</v>
          </cell>
          <cell r="K179">
            <v>626363</v>
          </cell>
          <cell r="L179">
            <v>833805</v>
          </cell>
          <cell r="M179">
            <v>6843601</v>
          </cell>
          <cell r="N179">
            <v>12364015</v>
          </cell>
          <cell r="O179">
            <v>1042318</v>
          </cell>
          <cell r="P179">
            <v>51945999</v>
          </cell>
          <cell r="Q179">
            <v>322257818</v>
          </cell>
          <cell r="R179">
            <v>28639640</v>
          </cell>
          <cell r="S179">
            <v>1800000</v>
          </cell>
          <cell r="T179">
            <v>28935741</v>
          </cell>
          <cell r="U179">
            <v>17541743</v>
          </cell>
          <cell r="V179">
            <v>6340318</v>
          </cell>
          <cell r="W179">
            <v>405515260</v>
          </cell>
          <cell r="X179">
            <v>457461259</v>
          </cell>
        </row>
        <row r="180">
          <cell r="C180" t="str">
            <v>Kab. Bandung Barat</v>
          </cell>
          <cell r="D180">
            <v>62014015</v>
          </cell>
          <cell r="E180">
            <v>8973100</v>
          </cell>
        </row>
        <row r="180">
          <cell r="G180">
            <v>70987115</v>
          </cell>
          <cell r="H180">
            <v>159139</v>
          </cell>
        </row>
        <row r="180">
          <cell r="J180">
            <v>4119441</v>
          </cell>
          <cell r="K180">
            <v>631829</v>
          </cell>
          <cell r="L180">
            <v>833805</v>
          </cell>
          <cell r="M180">
            <v>18961025</v>
          </cell>
          <cell r="N180">
            <v>24705239</v>
          </cell>
          <cell r="O180">
            <v>500000</v>
          </cell>
          <cell r="P180">
            <v>96192354</v>
          </cell>
          <cell r="Q180">
            <v>1095278699</v>
          </cell>
          <cell r="R180">
            <v>9826872</v>
          </cell>
        </row>
        <row r="180">
          <cell r="T180">
            <v>101242198</v>
          </cell>
          <cell r="U180">
            <v>95079440</v>
          </cell>
          <cell r="V180">
            <v>19597769</v>
          </cell>
          <cell r="W180">
            <v>1321024978</v>
          </cell>
          <cell r="X180">
            <v>1417217332</v>
          </cell>
        </row>
        <row r="181">
          <cell r="C181" t="str">
            <v>Kab. Pangandaran</v>
          </cell>
          <cell r="D181">
            <v>33633075</v>
          </cell>
          <cell r="E181">
            <v>5648905</v>
          </cell>
        </row>
        <row r="181">
          <cell r="G181">
            <v>39281980</v>
          </cell>
          <cell r="H181">
            <v>128471</v>
          </cell>
        </row>
        <row r="181">
          <cell r="J181">
            <v>4009232</v>
          </cell>
          <cell r="K181">
            <v>626363</v>
          </cell>
          <cell r="L181">
            <v>1090698</v>
          </cell>
          <cell r="M181">
            <v>6843601</v>
          </cell>
          <cell r="N181">
            <v>12698365</v>
          </cell>
          <cell r="O181">
            <v>706034</v>
          </cell>
          <cell r="P181">
            <v>52686379</v>
          </cell>
          <cell r="Q181">
            <v>494982221</v>
          </cell>
          <cell r="R181">
            <v>8130982</v>
          </cell>
        </row>
        <row r="181">
          <cell r="T181">
            <v>35218127</v>
          </cell>
          <cell r="U181">
            <v>25479977</v>
          </cell>
          <cell r="V181">
            <v>10815845</v>
          </cell>
          <cell r="W181">
            <v>574627152</v>
          </cell>
          <cell r="X181">
            <v>627313531</v>
          </cell>
        </row>
        <row r="182">
          <cell r="C182" t="str">
            <v>Provinsi Jawa Tengah</v>
          </cell>
          <cell r="D182">
            <v>575727394</v>
          </cell>
          <cell r="E182">
            <v>46977489</v>
          </cell>
          <cell r="F182">
            <v>1461965025</v>
          </cell>
          <cell r="G182">
            <v>2084669908</v>
          </cell>
          <cell r="H182">
            <v>2234862</v>
          </cell>
          <cell r="I182">
            <v>47016</v>
          </cell>
          <cell r="J182">
            <v>861863</v>
          </cell>
          <cell r="K182">
            <v>96633</v>
          </cell>
        </row>
        <row r="182">
          <cell r="M182">
            <v>124740</v>
          </cell>
          <cell r="N182">
            <v>3365114</v>
          </cell>
        </row>
        <row r="182">
          <cell r="P182">
            <v>2088035022</v>
          </cell>
          <cell r="Q182">
            <v>3642612929</v>
          </cell>
          <cell r="R182">
            <v>97130383</v>
          </cell>
        </row>
        <row r="182">
          <cell r="T182">
            <v>185898217</v>
          </cell>
          <cell r="U182">
            <v>53530243</v>
          </cell>
          <cell r="V182">
            <v>31728761</v>
          </cell>
          <cell r="W182">
            <v>4010900533</v>
          </cell>
          <cell r="X182">
            <v>6098935555</v>
          </cell>
        </row>
        <row r="183">
          <cell r="C183" t="str">
            <v>Kab. Banjarnegara</v>
          </cell>
          <cell r="D183">
            <v>15675253</v>
          </cell>
          <cell r="E183">
            <v>7853156</v>
          </cell>
        </row>
        <row r="183">
          <cell r="G183">
            <v>23528409</v>
          </cell>
          <cell r="H183">
            <v>114870</v>
          </cell>
        </row>
        <row r="183">
          <cell r="J183">
            <v>41915</v>
          </cell>
          <cell r="K183">
            <v>1695</v>
          </cell>
          <cell r="L183">
            <v>833805</v>
          </cell>
          <cell r="M183">
            <v>4438</v>
          </cell>
          <cell r="N183">
            <v>996723</v>
          </cell>
        </row>
        <row r="183">
          <cell r="P183">
            <v>24525132</v>
          </cell>
          <cell r="Q183">
            <v>873295064</v>
          </cell>
          <cell r="R183">
            <v>18120473</v>
          </cell>
          <cell r="S183">
            <v>2400000</v>
          </cell>
          <cell r="T183">
            <v>31824079</v>
          </cell>
          <cell r="U183">
            <v>23235975</v>
          </cell>
          <cell r="V183">
            <v>36592419</v>
          </cell>
          <cell r="W183">
            <v>985468010</v>
          </cell>
          <cell r="X183">
            <v>1009993142</v>
          </cell>
        </row>
        <row r="184">
          <cell r="C184" t="str">
            <v>Kab. Banyumas</v>
          </cell>
          <cell r="D184">
            <v>35239312</v>
          </cell>
          <cell r="E184">
            <v>5738855</v>
          </cell>
        </row>
        <row r="184">
          <cell r="G184">
            <v>40978167</v>
          </cell>
          <cell r="H184">
            <v>213215</v>
          </cell>
        </row>
        <row r="184">
          <cell r="J184">
            <v>41915</v>
          </cell>
          <cell r="K184">
            <v>74016</v>
          </cell>
          <cell r="L184">
            <v>833805</v>
          </cell>
          <cell r="M184">
            <v>4438</v>
          </cell>
          <cell r="N184">
            <v>1167389</v>
          </cell>
        </row>
        <row r="184">
          <cell r="P184">
            <v>42145556</v>
          </cell>
          <cell r="Q184">
            <v>1276854777</v>
          </cell>
          <cell r="R184">
            <v>25387248</v>
          </cell>
          <cell r="S184">
            <v>6000000</v>
          </cell>
          <cell r="T184">
            <v>100406001</v>
          </cell>
          <cell r="U184">
            <v>34985875</v>
          </cell>
          <cell r="V184">
            <v>29490413</v>
          </cell>
          <cell r="W184">
            <v>1473124314</v>
          </cell>
          <cell r="X184">
            <v>1515269870</v>
          </cell>
        </row>
        <row r="185">
          <cell r="C185" t="str">
            <v>Kab. Batang</v>
          </cell>
          <cell r="D185">
            <v>20138339</v>
          </cell>
          <cell r="E185">
            <v>6019025</v>
          </cell>
        </row>
        <row r="185">
          <cell r="G185">
            <v>26157364</v>
          </cell>
          <cell r="H185">
            <v>304826</v>
          </cell>
        </row>
        <row r="185">
          <cell r="J185">
            <v>41915</v>
          </cell>
          <cell r="K185">
            <v>321</v>
          </cell>
          <cell r="L185">
            <v>966264</v>
          </cell>
          <cell r="M185">
            <v>4438</v>
          </cell>
          <cell r="N185">
            <v>1317764</v>
          </cell>
        </row>
        <row r="185">
          <cell r="P185">
            <v>27475128</v>
          </cell>
          <cell r="Q185">
            <v>787374210</v>
          </cell>
          <cell r="R185">
            <v>9710715</v>
          </cell>
          <cell r="S185">
            <v>1800000</v>
          </cell>
          <cell r="T185">
            <v>30541313</v>
          </cell>
          <cell r="U185">
            <v>20504405</v>
          </cell>
          <cell r="V185">
            <v>15584463</v>
          </cell>
          <cell r="W185">
            <v>865515106</v>
          </cell>
          <cell r="X185">
            <v>892990234</v>
          </cell>
        </row>
        <row r="186">
          <cell r="C186" t="str">
            <v>Kab. Blora</v>
          </cell>
          <cell r="D186">
            <v>14953000</v>
          </cell>
          <cell r="E186">
            <v>88884142</v>
          </cell>
        </row>
        <row r="186">
          <cell r="G186">
            <v>103837142</v>
          </cell>
          <cell r="H186">
            <v>1997425</v>
          </cell>
        </row>
        <row r="186">
          <cell r="J186">
            <v>130057550</v>
          </cell>
        </row>
        <row r="186">
          <cell r="L186">
            <v>851176</v>
          </cell>
          <cell r="M186">
            <v>4530</v>
          </cell>
          <cell r="N186">
            <v>132910681</v>
          </cell>
        </row>
        <row r="186">
          <cell r="P186">
            <v>236747823</v>
          </cell>
          <cell r="Q186">
            <v>867417170</v>
          </cell>
          <cell r="R186">
            <v>63700433</v>
          </cell>
          <cell r="S186">
            <v>4800000</v>
          </cell>
          <cell r="T186">
            <v>34340751</v>
          </cell>
          <cell r="U186">
            <v>23337164</v>
          </cell>
          <cell r="V186">
            <v>27605341</v>
          </cell>
          <cell r="W186">
            <v>1021200859</v>
          </cell>
          <cell r="X186">
            <v>1257948682</v>
          </cell>
        </row>
        <row r="187">
          <cell r="C187" t="str">
            <v>Kab. Boyolali</v>
          </cell>
          <cell r="D187">
            <v>19050397</v>
          </cell>
          <cell r="E187">
            <v>3344053</v>
          </cell>
        </row>
        <row r="187">
          <cell r="G187">
            <v>22394450</v>
          </cell>
          <cell r="H187">
            <v>113472</v>
          </cell>
        </row>
        <row r="187">
          <cell r="J187">
            <v>54094</v>
          </cell>
          <cell r="K187">
            <v>3666</v>
          </cell>
          <cell r="L187">
            <v>833805</v>
          </cell>
          <cell r="M187">
            <v>20392</v>
          </cell>
          <cell r="N187">
            <v>1025429</v>
          </cell>
        </row>
        <row r="187">
          <cell r="P187">
            <v>23419879</v>
          </cell>
          <cell r="Q187">
            <v>939537820</v>
          </cell>
          <cell r="R187">
            <v>29531725</v>
          </cell>
          <cell r="S187">
            <v>1200000</v>
          </cell>
          <cell r="T187">
            <v>33044329</v>
          </cell>
          <cell r="U187">
            <v>25663926</v>
          </cell>
          <cell r="V187">
            <v>9307698</v>
          </cell>
          <cell r="W187">
            <v>1038285498</v>
          </cell>
          <cell r="X187">
            <v>1061705377</v>
          </cell>
        </row>
        <row r="188">
          <cell r="C188" t="str">
            <v>Kab. Brebes</v>
          </cell>
          <cell r="D188">
            <v>17693089</v>
          </cell>
          <cell r="E188">
            <v>6766856</v>
          </cell>
        </row>
        <row r="188">
          <cell r="G188">
            <v>24459945</v>
          </cell>
          <cell r="H188">
            <v>217483</v>
          </cell>
        </row>
        <row r="188">
          <cell r="J188">
            <v>41915</v>
          </cell>
          <cell r="K188">
            <v>907</v>
          </cell>
          <cell r="L188">
            <v>1017970</v>
          </cell>
          <cell r="M188">
            <v>4438</v>
          </cell>
          <cell r="N188">
            <v>1282713</v>
          </cell>
        </row>
        <row r="188">
          <cell r="P188">
            <v>25742658</v>
          </cell>
          <cell r="Q188">
            <v>1349199800</v>
          </cell>
          <cell r="R188">
            <v>11151060</v>
          </cell>
          <cell r="S188">
            <v>1000000</v>
          </cell>
          <cell r="T188">
            <v>106295883</v>
          </cell>
          <cell r="U188">
            <v>76199275</v>
          </cell>
          <cell r="V188">
            <v>26752789</v>
          </cell>
          <cell r="W188">
            <v>1570598807</v>
          </cell>
          <cell r="X188">
            <v>1596341465</v>
          </cell>
        </row>
        <row r="189">
          <cell r="C189" t="str">
            <v>Kab. Cilacap</v>
          </cell>
          <cell r="D189">
            <v>39623920</v>
          </cell>
          <cell r="E189">
            <v>12471335</v>
          </cell>
        </row>
        <row r="189">
          <cell r="G189">
            <v>52095255</v>
          </cell>
          <cell r="H189">
            <v>226143</v>
          </cell>
        </row>
        <row r="189">
          <cell r="J189">
            <v>175743</v>
          </cell>
          <cell r="K189">
            <v>20747</v>
          </cell>
          <cell r="L189">
            <v>1176408</v>
          </cell>
          <cell r="M189">
            <v>4438</v>
          </cell>
          <cell r="N189">
            <v>1603479</v>
          </cell>
          <cell r="O189">
            <v>500000</v>
          </cell>
          <cell r="P189">
            <v>54198734</v>
          </cell>
          <cell r="Q189">
            <v>1360492467</v>
          </cell>
          <cell r="R189">
            <v>34847064</v>
          </cell>
          <cell r="S189">
            <v>3000000</v>
          </cell>
          <cell r="T189">
            <v>51217720</v>
          </cell>
          <cell r="U189">
            <v>36459720</v>
          </cell>
          <cell r="V189">
            <v>27522320</v>
          </cell>
          <cell r="W189">
            <v>1513539291</v>
          </cell>
          <cell r="X189">
            <v>1567738025</v>
          </cell>
        </row>
        <row r="190">
          <cell r="C190" t="str">
            <v>Kab. Demak</v>
          </cell>
          <cell r="D190">
            <v>18728248</v>
          </cell>
          <cell r="E190">
            <v>2209148</v>
          </cell>
        </row>
        <row r="190">
          <cell r="G190">
            <v>20937396</v>
          </cell>
          <cell r="H190">
            <v>123660</v>
          </cell>
        </row>
        <row r="190">
          <cell r="J190">
            <v>54094</v>
          </cell>
        </row>
        <row r="190">
          <cell r="L190">
            <v>977545</v>
          </cell>
          <cell r="M190">
            <v>9885</v>
          </cell>
          <cell r="N190">
            <v>1165184</v>
          </cell>
        </row>
        <row r="190">
          <cell r="P190">
            <v>22102580</v>
          </cell>
          <cell r="Q190">
            <v>894517558</v>
          </cell>
          <cell r="R190">
            <v>15007469</v>
          </cell>
          <cell r="S190">
            <v>1200000</v>
          </cell>
          <cell r="T190">
            <v>33739561</v>
          </cell>
          <cell r="U190">
            <v>23025127</v>
          </cell>
          <cell r="V190">
            <v>10003473</v>
          </cell>
          <cell r="W190">
            <v>977493188</v>
          </cell>
          <cell r="X190">
            <v>999595768</v>
          </cell>
        </row>
        <row r="191">
          <cell r="C191" t="str">
            <v>Kab. Grobogan</v>
          </cell>
          <cell r="D191">
            <v>15627101</v>
          </cell>
          <cell r="E191">
            <v>15828855</v>
          </cell>
        </row>
        <row r="191">
          <cell r="G191">
            <v>31455956</v>
          </cell>
          <cell r="H191">
            <v>607921</v>
          </cell>
        </row>
        <row r="191">
          <cell r="J191">
            <v>455289</v>
          </cell>
          <cell r="K191">
            <v>16429</v>
          </cell>
          <cell r="L191">
            <v>833805</v>
          </cell>
          <cell r="M191">
            <v>10150</v>
          </cell>
          <cell r="N191">
            <v>1923594</v>
          </cell>
        </row>
        <row r="191">
          <cell r="P191">
            <v>33379550</v>
          </cell>
          <cell r="Q191">
            <v>1151335407</v>
          </cell>
          <cell r="R191">
            <v>19746670</v>
          </cell>
          <cell r="S191">
            <v>1400000</v>
          </cell>
          <cell r="T191">
            <v>44596000</v>
          </cell>
          <cell r="U191">
            <v>30207007</v>
          </cell>
          <cell r="V191">
            <v>22408765</v>
          </cell>
          <cell r="W191">
            <v>1269693849</v>
          </cell>
          <cell r="X191">
            <v>1303073399</v>
          </cell>
        </row>
        <row r="192">
          <cell r="C192" t="str">
            <v>Kab. Jepara</v>
          </cell>
          <cell r="D192">
            <v>27009049</v>
          </cell>
          <cell r="E192">
            <v>6553926</v>
          </cell>
        </row>
        <row r="192">
          <cell r="G192">
            <v>33562975</v>
          </cell>
          <cell r="H192">
            <v>258542</v>
          </cell>
        </row>
        <row r="192">
          <cell r="J192">
            <v>41915</v>
          </cell>
          <cell r="K192">
            <v>1014</v>
          </cell>
          <cell r="L192">
            <v>1968778</v>
          </cell>
          <cell r="M192">
            <v>4438</v>
          </cell>
          <cell r="N192">
            <v>2274687</v>
          </cell>
        </row>
        <row r="192">
          <cell r="P192">
            <v>35837662</v>
          </cell>
          <cell r="Q192">
            <v>982597625</v>
          </cell>
          <cell r="R192">
            <v>28621055</v>
          </cell>
          <cell r="S192">
            <v>2200000</v>
          </cell>
          <cell r="T192">
            <v>36805087</v>
          </cell>
          <cell r="U192">
            <v>26375042</v>
          </cell>
          <cell r="V192">
            <v>21102460</v>
          </cell>
          <cell r="W192">
            <v>1097701269</v>
          </cell>
          <cell r="X192">
            <v>1133538931</v>
          </cell>
        </row>
        <row r="193">
          <cell r="C193" t="str">
            <v>Kab. Karanganyar</v>
          </cell>
          <cell r="D193">
            <v>23904454</v>
          </cell>
          <cell r="E193">
            <v>3591699</v>
          </cell>
        </row>
        <row r="193">
          <cell r="G193">
            <v>27496153</v>
          </cell>
          <cell r="H193">
            <v>89569</v>
          </cell>
        </row>
        <row r="193">
          <cell r="J193">
            <v>41915</v>
          </cell>
          <cell r="K193">
            <v>172</v>
          </cell>
          <cell r="L193">
            <v>833805</v>
          </cell>
          <cell r="M193">
            <v>4703</v>
          </cell>
          <cell r="N193">
            <v>970164</v>
          </cell>
        </row>
        <row r="193">
          <cell r="P193">
            <v>28466317</v>
          </cell>
          <cell r="Q193">
            <v>899311760</v>
          </cell>
          <cell r="R193">
            <v>5928647</v>
          </cell>
          <cell r="S193">
            <v>3000000</v>
          </cell>
          <cell r="T193">
            <v>68909169</v>
          </cell>
          <cell r="U193">
            <v>23319761</v>
          </cell>
          <cell r="V193">
            <v>12750500</v>
          </cell>
          <cell r="W193">
            <v>1013219837</v>
          </cell>
          <cell r="X193">
            <v>1041686154</v>
          </cell>
        </row>
        <row r="194">
          <cell r="C194" t="str">
            <v>Kab. Kebumen</v>
          </cell>
          <cell r="D194">
            <v>15194411</v>
          </cell>
          <cell r="E194">
            <v>2470207</v>
          </cell>
        </row>
        <row r="194">
          <cell r="G194">
            <v>17664618</v>
          </cell>
          <cell r="H194">
            <v>126428</v>
          </cell>
        </row>
        <row r="194">
          <cell r="J194">
            <v>41915</v>
          </cell>
          <cell r="K194">
            <v>1061</v>
          </cell>
          <cell r="L194">
            <v>1061663</v>
          </cell>
          <cell r="M194">
            <v>4438</v>
          </cell>
          <cell r="N194">
            <v>1235505</v>
          </cell>
        </row>
        <row r="194">
          <cell r="P194">
            <v>18900123</v>
          </cell>
          <cell r="Q194">
            <v>1135281360</v>
          </cell>
          <cell r="R194">
            <v>15146857</v>
          </cell>
          <cell r="S194">
            <v>2200000</v>
          </cell>
          <cell r="T194">
            <v>88612618</v>
          </cell>
          <cell r="U194">
            <v>30807786</v>
          </cell>
          <cell r="V194">
            <v>25977721</v>
          </cell>
          <cell r="W194">
            <v>1298026342</v>
          </cell>
          <cell r="X194">
            <v>1316926465</v>
          </cell>
        </row>
        <row r="195">
          <cell r="C195" t="str">
            <v>Kab. Kendal</v>
          </cell>
          <cell r="D195">
            <v>18610665</v>
          </cell>
          <cell r="E195">
            <v>8117349</v>
          </cell>
        </row>
        <row r="195">
          <cell r="G195">
            <v>26728014</v>
          </cell>
          <cell r="H195">
            <v>269038</v>
          </cell>
        </row>
        <row r="195">
          <cell r="J195">
            <v>41915</v>
          </cell>
        </row>
        <row r="195">
          <cell r="L195">
            <v>1018411</v>
          </cell>
          <cell r="M195">
            <v>12984</v>
          </cell>
          <cell r="N195">
            <v>1342348</v>
          </cell>
        </row>
        <row r="195">
          <cell r="P195">
            <v>28070362</v>
          </cell>
          <cell r="Q195">
            <v>867294633</v>
          </cell>
          <cell r="R195">
            <v>54677366</v>
          </cell>
          <cell r="S195">
            <v>4000000</v>
          </cell>
          <cell r="T195">
            <v>76230347</v>
          </cell>
          <cell r="U195">
            <v>23838803</v>
          </cell>
          <cell r="V195">
            <v>10199162</v>
          </cell>
          <cell r="W195">
            <v>1036240311</v>
          </cell>
          <cell r="X195">
            <v>1064310673</v>
          </cell>
        </row>
        <row r="196">
          <cell r="C196" t="str">
            <v>Kab. Klaten</v>
          </cell>
          <cell r="D196">
            <v>21031042</v>
          </cell>
          <cell r="E196">
            <v>1878711</v>
          </cell>
        </row>
        <row r="196">
          <cell r="G196">
            <v>22909753</v>
          </cell>
          <cell r="H196">
            <v>67556</v>
          </cell>
        </row>
        <row r="196">
          <cell r="J196">
            <v>41915</v>
          </cell>
          <cell r="K196">
            <v>1395</v>
          </cell>
          <cell r="L196">
            <v>833805</v>
          </cell>
          <cell r="M196">
            <v>4703</v>
          </cell>
          <cell r="N196">
            <v>949374</v>
          </cell>
        </row>
        <row r="196">
          <cell r="P196">
            <v>23859127</v>
          </cell>
          <cell r="Q196">
            <v>1193052951</v>
          </cell>
          <cell r="R196">
            <v>11731845</v>
          </cell>
          <cell r="S196">
            <v>2000000</v>
          </cell>
          <cell r="T196">
            <v>43756309</v>
          </cell>
        </row>
        <row r="196">
          <cell r="V196">
            <v>10086578</v>
          </cell>
          <cell r="W196">
            <v>1260627683</v>
          </cell>
          <cell r="X196">
            <v>1284486810</v>
          </cell>
        </row>
        <row r="197">
          <cell r="C197" t="str">
            <v>Kab. Kudus</v>
          </cell>
          <cell r="D197">
            <v>90436880</v>
          </cell>
          <cell r="E197">
            <v>1805946</v>
          </cell>
        </row>
        <row r="197">
          <cell r="G197">
            <v>92242826</v>
          </cell>
          <cell r="H197">
            <v>139667</v>
          </cell>
        </row>
        <row r="197">
          <cell r="J197">
            <v>54094</v>
          </cell>
        </row>
        <row r="197">
          <cell r="L197">
            <v>833805</v>
          </cell>
          <cell r="M197">
            <v>4438</v>
          </cell>
          <cell r="N197">
            <v>1032004</v>
          </cell>
        </row>
        <row r="197">
          <cell r="P197">
            <v>93274830</v>
          </cell>
          <cell r="Q197">
            <v>764090268</v>
          </cell>
          <cell r="R197">
            <v>16261963</v>
          </cell>
          <cell r="S197">
            <v>1800000</v>
          </cell>
          <cell r="T197">
            <v>26393951</v>
          </cell>
          <cell r="U197">
            <v>20578606</v>
          </cell>
          <cell r="V197">
            <v>8157726</v>
          </cell>
          <cell r="W197">
            <v>837282514</v>
          </cell>
          <cell r="X197">
            <v>930557344</v>
          </cell>
        </row>
        <row r="198">
          <cell r="C198" t="str">
            <v>Kab. Magelang</v>
          </cell>
          <cell r="D198">
            <v>16424306</v>
          </cell>
          <cell r="E198">
            <v>2339888</v>
          </cell>
        </row>
        <row r="198">
          <cell r="G198">
            <v>18764194</v>
          </cell>
          <cell r="H198">
            <v>88428</v>
          </cell>
        </row>
        <row r="198">
          <cell r="J198">
            <v>41915</v>
          </cell>
          <cell r="K198">
            <v>1362</v>
          </cell>
          <cell r="L198">
            <v>833805</v>
          </cell>
          <cell r="M198">
            <v>102194</v>
          </cell>
          <cell r="N198">
            <v>1067704</v>
          </cell>
        </row>
        <row r="198">
          <cell r="P198">
            <v>19831898</v>
          </cell>
          <cell r="Q198">
            <v>979404019</v>
          </cell>
          <cell r="R198">
            <v>13358041</v>
          </cell>
          <cell r="S198">
            <v>1000000</v>
          </cell>
          <cell r="T198">
            <v>33384975</v>
          </cell>
          <cell r="U198">
            <v>53437929</v>
          </cell>
          <cell r="V198">
            <v>12182977</v>
          </cell>
          <cell r="W198">
            <v>1092767941</v>
          </cell>
          <cell r="X198">
            <v>1112599839</v>
          </cell>
        </row>
        <row r="199">
          <cell r="C199" t="str">
            <v>Kab. Pati</v>
          </cell>
          <cell r="D199">
            <v>19576849</v>
          </cell>
          <cell r="E199">
            <v>6256267</v>
          </cell>
        </row>
        <row r="199">
          <cell r="G199">
            <v>25833116</v>
          </cell>
          <cell r="H199">
            <v>563482</v>
          </cell>
        </row>
        <row r="199">
          <cell r="J199">
            <v>253320</v>
          </cell>
          <cell r="K199">
            <v>255</v>
          </cell>
          <cell r="L199">
            <v>1021552</v>
          </cell>
          <cell r="M199">
            <v>4438</v>
          </cell>
          <cell r="N199">
            <v>1843047</v>
          </cell>
        </row>
        <row r="199">
          <cell r="P199">
            <v>27676163</v>
          </cell>
          <cell r="Q199">
            <v>1132175248</v>
          </cell>
          <cell r="R199">
            <v>25066655</v>
          </cell>
          <cell r="S199">
            <v>1000000</v>
          </cell>
          <cell r="T199">
            <v>39576108</v>
          </cell>
          <cell r="U199">
            <v>30943103</v>
          </cell>
          <cell r="V199">
            <v>9828457</v>
          </cell>
          <cell r="W199">
            <v>1238589571</v>
          </cell>
          <cell r="X199">
            <v>1266265734</v>
          </cell>
        </row>
        <row r="200">
          <cell r="C200" t="str">
            <v>Kab. Pekalongan</v>
          </cell>
          <cell r="D200">
            <v>12263901</v>
          </cell>
          <cell r="E200">
            <v>4491801</v>
          </cell>
        </row>
        <row r="200">
          <cell r="G200">
            <v>16755702</v>
          </cell>
          <cell r="H200">
            <v>168034</v>
          </cell>
        </row>
        <row r="200">
          <cell r="J200">
            <v>41915</v>
          </cell>
          <cell r="K200">
            <v>54</v>
          </cell>
          <cell r="L200">
            <v>872552</v>
          </cell>
          <cell r="M200">
            <v>4438</v>
          </cell>
          <cell r="N200">
            <v>1086993</v>
          </cell>
        </row>
        <row r="200">
          <cell r="P200">
            <v>17842695</v>
          </cell>
          <cell r="Q200">
            <v>852836811</v>
          </cell>
          <cell r="R200">
            <v>9222856</v>
          </cell>
          <cell r="S200">
            <v>2600000</v>
          </cell>
          <cell r="T200">
            <v>69284981</v>
          </cell>
          <cell r="U200">
            <v>22891468</v>
          </cell>
          <cell r="V200">
            <v>18596707</v>
          </cell>
          <cell r="W200">
            <v>975432823</v>
          </cell>
          <cell r="X200">
            <v>993275518</v>
          </cell>
        </row>
        <row r="201">
          <cell r="C201" t="str">
            <v>Kab. Pemalang</v>
          </cell>
          <cell r="D201">
            <v>13539796</v>
          </cell>
          <cell r="E201">
            <v>5083735</v>
          </cell>
        </row>
        <row r="201">
          <cell r="G201">
            <v>18623531</v>
          </cell>
          <cell r="H201">
            <v>469883</v>
          </cell>
        </row>
        <row r="201">
          <cell r="J201">
            <v>41915</v>
          </cell>
          <cell r="K201">
            <v>2399</v>
          </cell>
          <cell r="L201">
            <v>970559</v>
          </cell>
          <cell r="M201">
            <v>4438</v>
          </cell>
          <cell r="N201">
            <v>1489194</v>
          </cell>
        </row>
        <row r="201">
          <cell r="P201">
            <v>20112725</v>
          </cell>
          <cell r="Q201">
            <v>1095337369</v>
          </cell>
          <cell r="R201">
            <v>24253557</v>
          </cell>
          <cell r="S201">
            <v>2200000</v>
          </cell>
          <cell r="T201">
            <v>96595423</v>
          </cell>
          <cell r="U201">
            <v>61669631</v>
          </cell>
          <cell r="V201">
            <v>17757532</v>
          </cell>
          <cell r="W201">
            <v>1297813512</v>
          </cell>
          <cell r="X201">
            <v>1317926237</v>
          </cell>
        </row>
        <row r="202">
          <cell r="C202" t="str">
            <v>Kab. Purbalingga</v>
          </cell>
          <cell r="D202">
            <v>15331109</v>
          </cell>
          <cell r="E202">
            <v>2165792</v>
          </cell>
        </row>
        <row r="202">
          <cell r="G202">
            <v>17496901</v>
          </cell>
          <cell r="H202">
            <v>123350</v>
          </cell>
        </row>
        <row r="202">
          <cell r="J202">
            <v>41915</v>
          </cell>
          <cell r="K202">
            <v>1255</v>
          </cell>
          <cell r="L202">
            <v>833805</v>
          </cell>
          <cell r="M202">
            <v>4438</v>
          </cell>
          <cell r="N202">
            <v>1004763</v>
          </cell>
        </row>
        <row r="202">
          <cell r="P202">
            <v>18501664</v>
          </cell>
          <cell r="Q202">
            <v>830047273</v>
          </cell>
          <cell r="R202">
            <v>11383374</v>
          </cell>
          <cell r="S202">
            <v>3000000</v>
          </cell>
          <cell r="T202">
            <v>28450712</v>
          </cell>
          <cell r="U202">
            <v>21876530</v>
          </cell>
          <cell r="V202">
            <v>23636071</v>
          </cell>
          <cell r="W202">
            <v>918393960</v>
          </cell>
          <cell r="X202">
            <v>936895624</v>
          </cell>
        </row>
        <row r="203">
          <cell r="C203" t="str">
            <v>Kab. Purworejo</v>
          </cell>
          <cell r="D203">
            <v>13714113</v>
          </cell>
          <cell r="E203">
            <v>2395436</v>
          </cell>
        </row>
        <row r="203">
          <cell r="G203">
            <v>16109549</v>
          </cell>
          <cell r="H203">
            <v>93643</v>
          </cell>
        </row>
        <row r="203">
          <cell r="J203">
            <v>41915</v>
          </cell>
          <cell r="K203">
            <v>5071</v>
          </cell>
          <cell r="L203">
            <v>914705</v>
          </cell>
          <cell r="M203">
            <v>8654</v>
          </cell>
          <cell r="N203">
            <v>1063988</v>
          </cell>
        </row>
        <row r="203">
          <cell r="P203">
            <v>17173537</v>
          </cell>
          <cell r="Q203">
            <v>924627985</v>
          </cell>
          <cell r="R203">
            <v>22302121</v>
          </cell>
          <cell r="S203">
            <v>5000000</v>
          </cell>
          <cell r="T203">
            <v>35629377</v>
          </cell>
          <cell r="U203">
            <v>23724021</v>
          </cell>
          <cell r="V203">
            <v>26550414</v>
          </cell>
          <cell r="W203">
            <v>1037833918</v>
          </cell>
          <cell r="X203">
            <v>1055007455</v>
          </cell>
        </row>
        <row r="204">
          <cell r="C204" t="str">
            <v>Kab. Rembang</v>
          </cell>
          <cell r="D204">
            <v>14295319</v>
          </cell>
          <cell r="E204">
            <v>6881015</v>
          </cell>
        </row>
        <row r="204">
          <cell r="G204">
            <v>21176334</v>
          </cell>
          <cell r="H204">
            <v>738649</v>
          </cell>
        </row>
        <row r="204">
          <cell r="J204">
            <v>879543</v>
          </cell>
          <cell r="K204">
            <v>15878</v>
          </cell>
          <cell r="L204">
            <v>1114439</v>
          </cell>
          <cell r="M204">
            <v>4438</v>
          </cell>
          <cell r="N204">
            <v>2752947</v>
          </cell>
        </row>
        <row r="204">
          <cell r="P204">
            <v>23929281</v>
          </cell>
          <cell r="Q204">
            <v>717688291</v>
          </cell>
          <cell r="R204">
            <v>54881802</v>
          </cell>
          <cell r="S204">
            <v>1400000</v>
          </cell>
          <cell r="T204">
            <v>30792859</v>
          </cell>
          <cell r="U204">
            <v>18611230</v>
          </cell>
          <cell r="V204">
            <v>9968995</v>
          </cell>
          <cell r="W204">
            <v>833343177</v>
          </cell>
          <cell r="X204">
            <v>857272458</v>
          </cell>
        </row>
        <row r="205">
          <cell r="C205" t="str">
            <v>Kab. Semarang</v>
          </cell>
          <cell r="D205">
            <v>26091642</v>
          </cell>
          <cell r="E205">
            <v>6468105</v>
          </cell>
        </row>
        <row r="205">
          <cell r="G205">
            <v>32559747</v>
          </cell>
          <cell r="H205">
            <v>152494</v>
          </cell>
        </row>
        <row r="205">
          <cell r="J205">
            <v>54094</v>
          </cell>
          <cell r="K205">
            <v>926</v>
          </cell>
          <cell r="L205">
            <v>833805</v>
          </cell>
          <cell r="M205">
            <v>128412</v>
          </cell>
          <cell r="N205">
            <v>1169731</v>
          </cell>
        </row>
        <row r="205">
          <cell r="P205">
            <v>33729478</v>
          </cell>
          <cell r="Q205">
            <v>905872925</v>
          </cell>
          <cell r="R205">
            <v>24021243</v>
          </cell>
          <cell r="S205">
            <v>5400000</v>
          </cell>
          <cell r="T205">
            <v>34064729</v>
          </cell>
          <cell r="U205">
            <v>23960999</v>
          </cell>
          <cell r="V205">
            <v>9677998</v>
          </cell>
          <cell r="W205">
            <v>1002997894</v>
          </cell>
          <cell r="X205">
            <v>1036727372</v>
          </cell>
        </row>
        <row r="206">
          <cell r="C206" t="str">
            <v>Kab. Sragen</v>
          </cell>
          <cell r="D206">
            <v>16561707</v>
          </cell>
          <cell r="E206">
            <v>3315018</v>
          </cell>
        </row>
        <row r="206">
          <cell r="G206">
            <v>19876725</v>
          </cell>
          <cell r="H206">
            <v>123775</v>
          </cell>
        </row>
        <row r="206">
          <cell r="J206">
            <v>54094</v>
          </cell>
          <cell r="K206">
            <v>465</v>
          </cell>
          <cell r="L206">
            <v>833805</v>
          </cell>
          <cell r="M206">
            <v>4703</v>
          </cell>
          <cell r="N206">
            <v>1016842</v>
          </cell>
        </row>
        <row r="206">
          <cell r="P206">
            <v>20893567</v>
          </cell>
          <cell r="Q206">
            <v>974508866</v>
          </cell>
          <cell r="R206">
            <v>8883678</v>
          </cell>
          <cell r="S206">
            <v>2400000</v>
          </cell>
          <cell r="T206">
            <v>73216887</v>
          </cell>
          <cell r="U206">
            <v>25175193</v>
          </cell>
          <cell r="V206">
            <v>15024025</v>
          </cell>
          <cell r="W206">
            <v>1099208649</v>
          </cell>
          <cell r="X206">
            <v>1120102216</v>
          </cell>
        </row>
        <row r="207">
          <cell r="C207" t="str">
            <v>Kab. Sukoharjo</v>
          </cell>
          <cell r="D207">
            <v>26181618</v>
          </cell>
          <cell r="E207">
            <v>2056765</v>
          </cell>
        </row>
        <row r="207">
          <cell r="G207">
            <v>28238383</v>
          </cell>
          <cell r="H207">
            <v>68558</v>
          </cell>
        </row>
        <row r="207">
          <cell r="J207">
            <v>41915</v>
          </cell>
          <cell r="K207">
            <v>236</v>
          </cell>
          <cell r="L207">
            <v>833805</v>
          </cell>
          <cell r="M207">
            <v>4703</v>
          </cell>
          <cell r="N207">
            <v>949217</v>
          </cell>
        </row>
        <row r="207">
          <cell r="P207">
            <v>29187600</v>
          </cell>
          <cell r="Q207">
            <v>880891279</v>
          </cell>
          <cell r="R207">
            <v>12870182</v>
          </cell>
          <cell r="S207">
            <v>3400000</v>
          </cell>
          <cell r="T207">
            <v>30254869</v>
          </cell>
        </row>
        <row r="207">
          <cell r="V207">
            <v>9063377</v>
          </cell>
          <cell r="W207">
            <v>936479707</v>
          </cell>
          <cell r="X207">
            <v>965667307</v>
          </cell>
        </row>
        <row r="208">
          <cell r="C208" t="str">
            <v>Kab. Tegal</v>
          </cell>
          <cell r="D208">
            <v>19252453</v>
          </cell>
          <cell r="E208">
            <v>4260515</v>
          </cell>
        </row>
        <row r="208">
          <cell r="G208">
            <v>23512968</v>
          </cell>
          <cell r="H208">
            <v>337597</v>
          </cell>
        </row>
        <row r="208">
          <cell r="J208">
            <v>41915</v>
          </cell>
          <cell r="K208">
            <v>1375</v>
          </cell>
          <cell r="L208">
            <v>916860</v>
          </cell>
          <cell r="M208">
            <v>4438</v>
          </cell>
          <cell r="N208">
            <v>1302185</v>
          </cell>
        </row>
        <row r="208">
          <cell r="P208">
            <v>24815153</v>
          </cell>
          <cell r="Q208">
            <v>1119935912</v>
          </cell>
          <cell r="R208">
            <v>18585101</v>
          </cell>
          <cell r="S208">
            <v>1200000</v>
          </cell>
          <cell r="T208">
            <v>89103691</v>
          </cell>
          <cell r="U208">
            <v>30820434</v>
          </cell>
          <cell r="V208">
            <v>9031521</v>
          </cell>
          <cell r="W208">
            <v>1268676659</v>
          </cell>
          <cell r="X208">
            <v>1293491812</v>
          </cell>
        </row>
        <row r="209">
          <cell r="C209" t="str">
            <v>Kab. Temanggung</v>
          </cell>
          <cell r="D209">
            <v>15060174</v>
          </cell>
          <cell r="E209">
            <v>2273987</v>
          </cell>
        </row>
        <row r="209">
          <cell r="G209">
            <v>17334161</v>
          </cell>
          <cell r="H209">
            <v>92233</v>
          </cell>
        </row>
        <row r="209">
          <cell r="J209">
            <v>41915</v>
          </cell>
        </row>
        <row r="209">
          <cell r="L209">
            <v>833805</v>
          </cell>
          <cell r="M209">
            <v>46792</v>
          </cell>
          <cell r="N209">
            <v>1014745</v>
          </cell>
        </row>
        <row r="209">
          <cell r="P209">
            <v>18348906</v>
          </cell>
          <cell r="Q209">
            <v>765015809</v>
          </cell>
          <cell r="R209">
            <v>8688535</v>
          </cell>
          <cell r="S209">
            <v>4600000</v>
          </cell>
          <cell r="T209">
            <v>27931589</v>
          </cell>
          <cell r="U209">
            <v>20029569</v>
          </cell>
          <cell r="V209">
            <v>18969228</v>
          </cell>
          <cell r="W209">
            <v>845234730</v>
          </cell>
          <cell r="X209">
            <v>863583636</v>
          </cell>
        </row>
        <row r="210">
          <cell r="C210" t="str">
            <v>Kab. Wonogiri</v>
          </cell>
          <cell r="D210">
            <v>14642464</v>
          </cell>
          <cell r="E210">
            <v>2737021</v>
          </cell>
        </row>
        <row r="210">
          <cell r="G210">
            <v>17379485</v>
          </cell>
          <cell r="H210">
            <v>85821</v>
          </cell>
        </row>
        <row r="210">
          <cell r="J210">
            <v>41915</v>
          </cell>
          <cell r="K210">
            <v>10365</v>
          </cell>
          <cell r="L210">
            <v>860261</v>
          </cell>
          <cell r="M210">
            <v>4438</v>
          </cell>
          <cell r="N210">
            <v>1002800</v>
          </cell>
        </row>
        <row r="210">
          <cell r="P210">
            <v>18382285</v>
          </cell>
          <cell r="Q210">
            <v>1062553948</v>
          </cell>
          <cell r="R210">
            <v>12544943</v>
          </cell>
          <cell r="S210">
            <v>8600000</v>
          </cell>
          <cell r="T210">
            <v>36121866</v>
          </cell>
          <cell r="U210">
            <v>27386950</v>
          </cell>
          <cell r="V210">
            <v>15971791</v>
          </cell>
          <cell r="W210">
            <v>1163179498</v>
          </cell>
          <cell r="X210">
            <v>1181561783</v>
          </cell>
        </row>
        <row r="211">
          <cell r="C211" t="str">
            <v>Kab. Wonosobo</v>
          </cell>
          <cell r="D211">
            <v>12321886</v>
          </cell>
          <cell r="E211">
            <v>5258910</v>
          </cell>
        </row>
        <row r="211">
          <cell r="G211">
            <v>17580796</v>
          </cell>
          <cell r="H211">
            <v>137345</v>
          </cell>
        </row>
        <row r="211">
          <cell r="J211">
            <v>41915</v>
          </cell>
        </row>
        <row r="211">
          <cell r="L211">
            <v>833805</v>
          </cell>
          <cell r="M211">
            <v>11753</v>
          </cell>
          <cell r="N211">
            <v>1024818</v>
          </cell>
        </row>
        <row r="211">
          <cell r="P211">
            <v>18605614</v>
          </cell>
          <cell r="Q211">
            <v>778073760</v>
          </cell>
          <cell r="R211">
            <v>10082417</v>
          </cell>
          <cell r="S211">
            <v>5800000</v>
          </cell>
          <cell r="T211">
            <v>29741449</v>
          </cell>
          <cell r="U211">
            <v>19996517</v>
          </cell>
          <cell r="V211">
            <v>36454958</v>
          </cell>
          <cell r="W211">
            <v>880149101</v>
          </cell>
          <cell r="X211">
            <v>898754715</v>
          </cell>
        </row>
        <row r="212">
          <cell r="C212" t="str">
            <v>Kota Magelang</v>
          </cell>
          <cell r="D212">
            <v>17375107</v>
          </cell>
          <cell r="E212">
            <v>1162783</v>
          </cell>
        </row>
        <row r="212">
          <cell r="G212">
            <v>18537890</v>
          </cell>
          <cell r="H212">
            <v>66635</v>
          </cell>
        </row>
        <row r="212">
          <cell r="J212">
            <v>41915</v>
          </cell>
        </row>
        <row r="212">
          <cell r="L212">
            <v>833805</v>
          </cell>
          <cell r="M212">
            <v>8654</v>
          </cell>
          <cell r="N212">
            <v>951009</v>
          </cell>
        </row>
        <row r="212">
          <cell r="P212">
            <v>19488899</v>
          </cell>
          <cell r="Q212">
            <v>427366116</v>
          </cell>
          <cell r="R212">
            <v>4646275</v>
          </cell>
          <cell r="S212">
            <v>3400000</v>
          </cell>
          <cell r="T212">
            <v>22485071</v>
          </cell>
          <cell r="U212">
            <v>9171937</v>
          </cell>
          <cell r="V212">
            <v>5315437</v>
          </cell>
          <cell r="W212">
            <v>472384836</v>
          </cell>
          <cell r="X212">
            <v>491873735</v>
          </cell>
        </row>
        <row r="213">
          <cell r="C213" t="str">
            <v>Kota Pekalongan</v>
          </cell>
          <cell r="D213">
            <v>19760965</v>
          </cell>
          <cell r="E213">
            <v>1323924</v>
          </cell>
        </row>
        <row r="213">
          <cell r="G213">
            <v>21084889</v>
          </cell>
          <cell r="H213">
            <v>90848</v>
          </cell>
        </row>
        <row r="213">
          <cell r="J213">
            <v>41915</v>
          </cell>
        </row>
        <row r="213">
          <cell r="L213">
            <v>857607</v>
          </cell>
          <cell r="M213">
            <v>4438</v>
          </cell>
          <cell r="N213">
            <v>994808</v>
          </cell>
        </row>
        <row r="213">
          <cell r="P213">
            <v>22079697</v>
          </cell>
          <cell r="Q213">
            <v>446618816</v>
          </cell>
          <cell r="R213">
            <v>3484706</v>
          </cell>
          <cell r="S213">
            <v>5400000</v>
          </cell>
          <cell r="T213">
            <v>17821109</v>
          </cell>
          <cell r="U213">
            <v>11716394</v>
          </cell>
          <cell r="V213">
            <v>3306041</v>
          </cell>
          <cell r="W213">
            <v>488347066</v>
          </cell>
          <cell r="X213">
            <v>510426763</v>
          </cell>
        </row>
        <row r="214">
          <cell r="C214" t="str">
            <v>Kota Salatiga</v>
          </cell>
          <cell r="D214">
            <v>18489304</v>
          </cell>
          <cell r="E214">
            <v>1306693</v>
          </cell>
        </row>
        <row r="214">
          <cell r="G214">
            <v>19795997</v>
          </cell>
          <cell r="H214">
            <v>68308</v>
          </cell>
        </row>
        <row r="214">
          <cell r="J214">
            <v>41915</v>
          </cell>
        </row>
        <row r="214">
          <cell r="L214">
            <v>833805</v>
          </cell>
          <cell r="M214">
            <v>13759</v>
          </cell>
          <cell r="N214">
            <v>957787</v>
          </cell>
        </row>
        <row r="214">
          <cell r="P214">
            <v>20753784</v>
          </cell>
          <cell r="Q214">
            <v>458135299</v>
          </cell>
          <cell r="R214">
            <v>2090824</v>
          </cell>
          <cell r="S214">
            <v>4600000</v>
          </cell>
          <cell r="T214">
            <v>17772974</v>
          </cell>
        </row>
        <row r="214">
          <cell r="W214">
            <v>482599097</v>
          </cell>
          <cell r="X214">
            <v>503352881</v>
          </cell>
        </row>
        <row r="215">
          <cell r="C215" t="str">
            <v>Kota Semarang</v>
          </cell>
          <cell r="D215">
            <v>209792446</v>
          </cell>
          <cell r="E215">
            <v>4913520</v>
          </cell>
        </row>
        <row r="215">
          <cell r="G215">
            <v>214705966</v>
          </cell>
          <cell r="H215">
            <v>107280</v>
          </cell>
        </row>
        <row r="215">
          <cell r="J215">
            <v>41915</v>
          </cell>
        </row>
        <row r="215">
          <cell r="L215">
            <v>897802</v>
          </cell>
          <cell r="M215">
            <v>9885</v>
          </cell>
          <cell r="N215">
            <v>1056882</v>
          </cell>
        </row>
        <row r="215">
          <cell r="P215">
            <v>215762848</v>
          </cell>
          <cell r="Q215">
            <v>1165539019</v>
          </cell>
          <cell r="R215">
            <v>49324858</v>
          </cell>
          <cell r="S215">
            <v>35400000</v>
          </cell>
          <cell r="T215">
            <v>50006725</v>
          </cell>
        </row>
        <row r="215">
          <cell r="V215">
            <v>9064821</v>
          </cell>
          <cell r="W215">
            <v>1309335423</v>
          </cell>
          <cell r="X215">
            <v>1525098271</v>
          </cell>
        </row>
        <row r="216">
          <cell r="C216" t="str">
            <v>Kota Surakarta</v>
          </cell>
          <cell r="D216">
            <v>48553725</v>
          </cell>
          <cell r="E216">
            <v>1487586</v>
          </cell>
        </row>
        <row r="216">
          <cell r="G216">
            <v>50041311</v>
          </cell>
          <cell r="H216">
            <v>66937</v>
          </cell>
        </row>
        <row r="216">
          <cell r="J216">
            <v>41915</v>
          </cell>
        </row>
        <row r="216">
          <cell r="L216">
            <v>833805</v>
          </cell>
          <cell r="M216">
            <v>4703</v>
          </cell>
          <cell r="N216">
            <v>947360</v>
          </cell>
        </row>
        <row r="216">
          <cell r="P216">
            <v>50988671</v>
          </cell>
          <cell r="Q216">
            <v>824726366</v>
          </cell>
          <cell r="R216">
            <v>12219704</v>
          </cell>
          <cell r="S216">
            <v>10800000</v>
          </cell>
          <cell r="T216">
            <v>39654389</v>
          </cell>
        </row>
        <row r="216">
          <cell r="V216">
            <v>4660677</v>
          </cell>
          <cell r="W216">
            <v>892061136</v>
          </cell>
          <cell r="X216">
            <v>943049807</v>
          </cell>
        </row>
        <row r="217">
          <cell r="C217" t="str">
            <v>Kota Tegal</v>
          </cell>
          <cell r="D217">
            <v>21617543</v>
          </cell>
          <cell r="E217">
            <v>1356014</v>
          </cell>
        </row>
        <row r="217">
          <cell r="G217">
            <v>22973557</v>
          </cell>
          <cell r="H217">
            <v>101312</v>
          </cell>
        </row>
        <row r="217">
          <cell r="J217">
            <v>41915</v>
          </cell>
        </row>
        <row r="217">
          <cell r="L217">
            <v>857666</v>
          </cell>
          <cell r="M217">
            <v>4438</v>
          </cell>
          <cell r="N217">
            <v>1005331</v>
          </cell>
        </row>
        <row r="217">
          <cell r="P217">
            <v>23978888</v>
          </cell>
          <cell r="Q217">
            <v>453401836</v>
          </cell>
          <cell r="R217">
            <v>30275130</v>
          </cell>
          <cell r="S217">
            <v>5400000</v>
          </cell>
          <cell r="T217">
            <v>19650681</v>
          </cell>
        </row>
        <row r="217">
          <cell r="V217">
            <v>5954284</v>
          </cell>
          <cell r="W217">
            <v>514681931</v>
          </cell>
          <cell r="X217">
            <v>538660819</v>
          </cell>
        </row>
        <row r="218">
          <cell r="C218" t="str">
            <v>Provinsi DI Yogyakarta</v>
          </cell>
          <cell r="D218">
            <v>106917592</v>
          </cell>
          <cell r="E218">
            <v>781982</v>
          </cell>
          <cell r="F218">
            <v>22070102</v>
          </cell>
          <cell r="G218">
            <v>129769676</v>
          </cell>
          <cell r="H218">
            <v>3585</v>
          </cell>
        </row>
        <row r="218">
          <cell r="K218">
            <v>16346</v>
          </cell>
        </row>
        <row r="218">
          <cell r="N218">
            <v>19931</v>
          </cell>
        </row>
        <row r="218">
          <cell r="P218">
            <v>129789607</v>
          </cell>
          <cell r="Q218">
            <v>1204880401</v>
          </cell>
          <cell r="R218">
            <v>48637209</v>
          </cell>
        </row>
        <row r="218">
          <cell r="T218">
            <v>77288206</v>
          </cell>
          <cell r="U218">
            <v>15234079</v>
          </cell>
          <cell r="V218">
            <v>25612389</v>
          </cell>
          <cell r="W218">
            <v>1371652284</v>
          </cell>
          <cell r="X218">
            <v>1501441891</v>
          </cell>
        </row>
        <row r="219">
          <cell r="C219" t="str">
            <v>Kab. Bantul</v>
          </cell>
          <cell r="D219">
            <v>27717790</v>
          </cell>
          <cell r="E219">
            <v>903660</v>
          </cell>
        </row>
        <row r="219">
          <cell r="G219">
            <v>28621450</v>
          </cell>
          <cell r="H219">
            <v>1613</v>
          </cell>
        </row>
        <row r="219">
          <cell r="L219">
            <v>890550</v>
          </cell>
        </row>
        <row r="219">
          <cell r="N219">
            <v>892163</v>
          </cell>
        </row>
        <row r="219">
          <cell r="P219">
            <v>29513613</v>
          </cell>
          <cell r="Q219">
            <v>936108412</v>
          </cell>
          <cell r="R219">
            <v>15936724</v>
          </cell>
        </row>
        <row r="219">
          <cell r="T219">
            <v>36623753</v>
          </cell>
          <cell r="U219">
            <v>22127169</v>
          </cell>
          <cell r="V219">
            <v>16390132</v>
          </cell>
          <cell r="W219">
            <v>1027186190</v>
          </cell>
          <cell r="X219">
            <v>1056699803</v>
          </cell>
        </row>
        <row r="220">
          <cell r="C220" t="str">
            <v>Kab. Gunung Kidul</v>
          </cell>
          <cell r="D220">
            <v>17990557</v>
          </cell>
          <cell r="E220">
            <v>870998</v>
          </cell>
        </row>
        <row r="220">
          <cell r="G220">
            <v>18861555</v>
          </cell>
          <cell r="H220">
            <v>8073</v>
          </cell>
        </row>
        <row r="220">
          <cell r="K220">
            <v>2465</v>
          </cell>
          <cell r="L220">
            <v>1092073</v>
          </cell>
        </row>
        <row r="220">
          <cell r="N220">
            <v>1102611</v>
          </cell>
        </row>
        <row r="220">
          <cell r="P220">
            <v>19964166</v>
          </cell>
          <cell r="Q220">
            <v>895741934</v>
          </cell>
          <cell r="R220">
            <v>10430888</v>
          </cell>
        </row>
        <row r="220">
          <cell r="T220">
            <v>30731949</v>
          </cell>
          <cell r="U220">
            <v>21344186</v>
          </cell>
          <cell r="V220">
            <v>18665488</v>
          </cell>
          <cell r="W220">
            <v>976914445</v>
          </cell>
          <cell r="X220">
            <v>996878611</v>
          </cell>
        </row>
        <row r="221">
          <cell r="C221" t="str">
            <v>Kab. Kulon Progo</v>
          </cell>
          <cell r="D221">
            <v>19293236</v>
          </cell>
          <cell r="E221">
            <v>757304</v>
          </cell>
        </row>
        <row r="221">
          <cell r="G221">
            <v>20050540</v>
          </cell>
          <cell r="H221">
            <v>4456</v>
          </cell>
        </row>
        <row r="221">
          <cell r="K221">
            <v>24119</v>
          </cell>
          <cell r="L221">
            <v>935266</v>
          </cell>
          <cell r="M221">
            <v>5902</v>
          </cell>
          <cell r="N221">
            <v>969743</v>
          </cell>
        </row>
        <row r="221">
          <cell r="P221">
            <v>21020283</v>
          </cell>
          <cell r="Q221">
            <v>673611564</v>
          </cell>
          <cell r="R221">
            <v>4762432</v>
          </cell>
          <cell r="S221">
            <v>200000</v>
          </cell>
          <cell r="T221">
            <v>25693019</v>
          </cell>
          <cell r="U221">
            <v>15327586</v>
          </cell>
          <cell r="V221">
            <v>13756814</v>
          </cell>
          <cell r="W221">
            <v>733351415</v>
          </cell>
          <cell r="X221">
            <v>754371698</v>
          </cell>
        </row>
        <row r="222">
          <cell r="C222" t="str">
            <v>Kab. Sleman</v>
          </cell>
          <cell r="D222">
            <v>59659542</v>
          </cell>
          <cell r="E222">
            <v>996432</v>
          </cell>
        </row>
        <row r="222">
          <cell r="G222">
            <v>60655974</v>
          </cell>
          <cell r="H222">
            <v>3624</v>
          </cell>
        </row>
        <row r="222">
          <cell r="K222">
            <v>660</v>
          </cell>
          <cell r="L222">
            <v>833805</v>
          </cell>
          <cell r="M222">
            <v>6167</v>
          </cell>
          <cell r="N222">
            <v>844256</v>
          </cell>
        </row>
        <row r="222">
          <cell r="P222">
            <v>61500230</v>
          </cell>
          <cell r="Q222">
            <v>959053078</v>
          </cell>
          <cell r="R222">
            <v>13683280</v>
          </cell>
        </row>
        <row r="222">
          <cell r="T222">
            <v>41304914</v>
          </cell>
          <cell r="U222">
            <v>23677905</v>
          </cell>
          <cell r="V222">
            <v>8848501</v>
          </cell>
          <cell r="W222">
            <v>1046567678</v>
          </cell>
          <cell r="X222">
            <v>1108067908</v>
          </cell>
        </row>
        <row r="223">
          <cell r="C223" t="str">
            <v>Kota Yogyakarta</v>
          </cell>
          <cell r="D223">
            <v>57130264</v>
          </cell>
          <cell r="E223">
            <v>598967</v>
          </cell>
        </row>
        <row r="223">
          <cell r="G223">
            <v>57729231</v>
          </cell>
          <cell r="H223">
            <v>897</v>
          </cell>
        </row>
        <row r="223">
          <cell r="L223">
            <v>833805</v>
          </cell>
        </row>
        <row r="223">
          <cell r="N223">
            <v>834702</v>
          </cell>
        </row>
        <row r="223">
          <cell r="P223">
            <v>58563933</v>
          </cell>
          <cell r="Q223">
            <v>633270540</v>
          </cell>
          <cell r="R223">
            <v>3252393</v>
          </cell>
          <cell r="S223">
            <v>9000000</v>
          </cell>
          <cell r="T223">
            <v>30609126</v>
          </cell>
          <cell r="U223">
            <v>15076195</v>
          </cell>
          <cell r="V223">
            <v>5062018</v>
          </cell>
          <cell r="W223">
            <v>696270272</v>
          </cell>
          <cell r="X223">
            <v>754834205</v>
          </cell>
        </row>
        <row r="224">
          <cell r="C224" t="str">
            <v>Provinsi Jawa Timur</v>
          </cell>
          <cell r="D224">
            <v>1034248716</v>
          </cell>
          <cell r="E224">
            <v>231448152</v>
          </cell>
          <cell r="F224">
            <v>3577993386</v>
          </cell>
          <cell r="G224">
            <v>4843690254</v>
          </cell>
          <cell r="H224">
            <v>2531696</v>
          </cell>
          <cell r="I224">
            <v>649726</v>
          </cell>
          <cell r="J224">
            <v>660073598</v>
          </cell>
          <cell r="K224">
            <v>47686887</v>
          </cell>
        </row>
        <row r="224">
          <cell r="M224">
            <v>290268</v>
          </cell>
          <cell r="N224">
            <v>711232175</v>
          </cell>
        </row>
        <row r="224">
          <cell r="P224">
            <v>5554922429</v>
          </cell>
          <cell r="Q224">
            <v>3874696706</v>
          </cell>
          <cell r="R224">
            <v>77499870</v>
          </cell>
        </row>
        <row r="224">
          <cell r="T224">
            <v>320640730</v>
          </cell>
          <cell r="U224">
            <v>59026467</v>
          </cell>
          <cell r="V224">
            <v>21990728</v>
          </cell>
          <cell r="W224">
            <v>4353854501</v>
          </cell>
          <cell r="X224">
            <v>9908776930</v>
          </cell>
        </row>
        <row r="225">
          <cell r="C225" t="str">
            <v>Kab. Bangkalan</v>
          </cell>
          <cell r="D225">
            <v>19212452</v>
          </cell>
          <cell r="E225">
            <v>5902265</v>
          </cell>
        </row>
        <row r="225">
          <cell r="G225">
            <v>25114717</v>
          </cell>
          <cell r="H225">
            <v>83399</v>
          </cell>
        </row>
        <row r="225">
          <cell r="J225">
            <v>28250887</v>
          </cell>
          <cell r="K225">
            <v>1578910</v>
          </cell>
          <cell r="L225">
            <v>1197383</v>
          </cell>
          <cell r="M225">
            <v>9704</v>
          </cell>
          <cell r="N225">
            <v>31120283</v>
          </cell>
        </row>
        <row r="225">
          <cell r="P225">
            <v>56235000</v>
          </cell>
          <cell r="Q225">
            <v>829991895</v>
          </cell>
          <cell r="R225">
            <v>14635767</v>
          </cell>
          <cell r="S225">
            <v>1600000</v>
          </cell>
          <cell r="T225">
            <v>129263528</v>
          </cell>
          <cell r="U225">
            <v>46113213</v>
          </cell>
          <cell r="V225">
            <v>29096854</v>
          </cell>
          <cell r="W225">
            <v>1050701257</v>
          </cell>
          <cell r="X225">
            <v>1106936257</v>
          </cell>
        </row>
        <row r="226">
          <cell r="C226" t="str">
            <v>Kab. Banyuwangi</v>
          </cell>
          <cell r="D226">
            <v>29057002</v>
          </cell>
          <cell r="E226">
            <v>38468741</v>
          </cell>
        </row>
        <row r="226">
          <cell r="G226">
            <v>67525743</v>
          </cell>
          <cell r="H226">
            <v>742185</v>
          </cell>
        </row>
        <row r="226">
          <cell r="J226">
            <v>28069746</v>
          </cell>
          <cell r="K226">
            <v>97301987</v>
          </cell>
          <cell r="L226">
            <v>1773993</v>
          </cell>
          <cell r="M226">
            <v>166576</v>
          </cell>
          <cell r="N226">
            <v>128054487</v>
          </cell>
        </row>
        <row r="226">
          <cell r="P226">
            <v>195580230</v>
          </cell>
          <cell r="Q226">
            <v>1310809086</v>
          </cell>
          <cell r="R226">
            <v>14264065</v>
          </cell>
          <cell r="S226">
            <v>5600000</v>
          </cell>
          <cell r="T226">
            <v>44588541</v>
          </cell>
          <cell r="U226">
            <v>67413773</v>
          </cell>
          <cell r="V226">
            <v>55762423</v>
          </cell>
          <cell r="W226">
            <v>1498437888</v>
          </cell>
          <cell r="X226">
            <v>1694018118</v>
          </cell>
        </row>
        <row r="227">
          <cell r="C227" t="str">
            <v>Kab. Blitar</v>
          </cell>
          <cell r="D227">
            <v>17733059</v>
          </cell>
          <cell r="E227">
            <v>10088690</v>
          </cell>
        </row>
        <row r="227">
          <cell r="G227">
            <v>27821749</v>
          </cell>
          <cell r="H227">
            <v>264130</v>
          </cell>
        </row>
        <row r="227">
          <cell r="J227">
            <v>27496894</v>
          </cell>
          <cell r="K227">
            <v>1580675</v>
          </cell>
          <cell r="L227">
            <v>1000192</v>
          </cell>
          <cell r="M227">
            <v>10398</v>
          </cell>
          <cell r="N227">
            <v>30352289</v>
          </cell>
        </row>
        <row r="227">
          <cell r="P227">
            <v>58174038</v>
          </cell>
          <cell r="Q227">
            <v>1089816571</v>
          </cell>
          <cell r="R227">
            <v>26204992</v>
          </cell>
          <cell r="S227">
            <v>5600000</v>
          </cell>
          <cell r="T227">
            <v>34254491</v>
          </cell>
          <cell r="U227">
            <v>28580297</v>
          </cell>
          <cell r="V227">
            <v>18780792</v>
          </cell>
          <cell r="W227">
            <v>1203237143</v>
          </cell>
          <cell r="X227">
            <v>1261411181</v>
          </cell>
        </row>
        <row r="228">
          <cell r="C228" t="str">
            <v>Kab. Bojonegoro</v>
          </cell>
          <cell r="D228">
            <v>29218895</v>
          </cell>
          <cell r="E228">
            <v>826662455</v>
          </cell>
        </row>
        <row r="228">
          <cell r="G228">
            <v>855881350</v>
          </cell>
          <cell r="H228">
            <v>720567</v>
          </cell>
        </row>
        <row r="228">
          <cell r="J228">
            <v>1943849252</v>
          </cell>
          <cell r="K228">
            <v>1614034</v>
          </cell>
          <cell r="L228">
            <v>851176</v>
          </cell>
          <cell r="M228">
            <v>9906</v>
          </cell>
          <cell r="N228">
            <v>1947044935</v>
          </cell>
        </row>
        <row r="228">
          <cell r="P228">
            <v>2802926285</v>
          </cell>
          <cell r="Q228">
            <v>818986442</v>
          </cell>
          <cell r="R228">
            <v>92948735</v>
          </cell>
          <cell r="S228">
            <v>2200000</v>
          </cell>
          <cell r="T228">
            <v>31814622</v>
          </cell>
          <cell r="U228">
            <v>49839124</v>
          </cell>
          <cell r="V228">
            <v>8870037</v>
          </cell>
          <cell r="W228">
            <v>1004658960</v>
          </cell>
          <cell r="X228">
            <v>3807585245</v>
          </cell>
        </row>
        <row r="229">
          <cell r="C229" t="str">
            <v>Kab. Bondowoso</v>
          </cell>
          <cell r="D229">
            <v>17525179</v>
          </cell>
          <cell r="E229">
            <v>9855870</v>
          </cell>
        </row>
        <row r="229">
          <cell r="G229">
            <v>27381049</v>
          </cell>
          <cell r="H229">
            <v>534383</v>
          </cell>
        </row>
        <row r="229">
          <cell r="J229">
            <v>27496894</v>
          </cell>
          <cell r="K229">
            <v>13387139</v>
          </cell>
          <cell r="L229">
            <v>833805</v>
          </cell>
          <cell r="M229">
            <v>328976</v>
          </cell>
          <cell r="N229">
            <v>42581197</v>
          </cell>
        </row>
        <row r="229">
          <cell r="P229">
            <v>69962246</v>
          </cell>
          <cell r="Q229">
            <v>739120385</v>
          </cell>
          <cell r="R229">
            <v>8130982</v>
          </cell>
          <cell r="S229">
            <v>2000000</v>
          </cell>
          <cell r="T229">
            <v>58990514</v>
          </cell>
          <cell r="U229">
            <v>58064485</v>
          </cell>
          <cell r="V229">
            <v>61697536</v>
          </cell>
          <cell r="W229">
            <v>928003902</v>
          </cell>
          <cell r="X229">
            <v>997966148</v>
          </cell>
        </row>
        <row r="230">
          <cell r="C230" t="str">
            <v>Kab. Gresik</v>
          </cell>
          <cell r="D230">
            <v>130007825</v>
          </cell>
          <cell r="E230">
            <v>63331330</v>
          </cell>
        </row>
        <row r="230">
          <cell r="G230">
            <v>193339155</v>
          </cell>
          <cell r="H230">
            <v>120570</v>
          </cell>
        </row>
        <row r="230">
          <cell r="J230">
            <v>59208739</v>
          </cell>
          <cell r="K230">
            <v>1601057</v>
          </cell>
          <cell r="L230">
            <v>1419074</v>
          </cell>
          <cell r="M230">
            <v>12210</v>
          </cell>
          <cell r="N230">
            <v>62361650</v>
          </cell>
        </row>
        <row r="230">
          <cell r="P230">
            <v>255700805</v>
          </cell>
          <cell r="Q230">
            <v>896467938</v>
          </cell>
          <cell r="R230">
            <v>13358041</v>
          </cell>
          <cell r="S230">
            <v>5200000</v>
          </cell>
          <cell r="T230">
            <v>34734009</v>
          </cell>
          <cell r="U230">
            <v>23940362</v>
          </cell>
          <cell r="V230">
            <v>6190663</v>
          </cell>
          <cell r="W230">
            <v>979891013</v>
          </cell>
          <cell r="X230">
            <v>1235591818</v>
          </cell>
        </row>
        <row r="231">
          <cell r="C231" t="str">
            <v>Kab. Jember</v>
          </cell>
          <cell r="D231">
            <v>37139131</v>
          </cell>
          <cell r="E231">
            <v>21259237</v>
          </cell>
        </row>
        <row r="231">
          <cell r="G231">
            <v>58398368</v>
          </cell>
          <cell r="H231">
            <v>594388</v>
          </cell>
        </row>
        <row r="231">
          <cell r="J231">
            <v>27496894</v>
          </cell>
          <cell r="K231">
            <v>13390170</v>
          </cell>
          <cell r="L231">
            <v>1374053</v>
          </cell>
          <cell r="M231">
            <v>54180</v>
          </cell>
          <cell r="N231">
            <v>42909685</v>
          </cell>
        </row>
        <row r="231">
          <cell r="P231">
            <v>101308053</v>
          </cell>
          <cell r="Q231">
            <v>1571441711</v>
          </cell>
          <cell r="R231">
            <v>46462752</v>
          </cell>
          <cell r="S231">
            <v>4400000</v>
          </cell>
          <cell r="T231">
            <v>118697849</v>
          </cell>
          <cell r="U231">
            <v>87695129</v>
          </cell>
          <cell r="V231">
            <v>52947468</v>
          </cell>
          <cell r="W231">
            <v>1881644909</v>
          </cell>
          <cell r="X231">
            <v>1982952962</v>
          </cell>
        </row>
        <row r="232">
          <cell r="C232" t="str">
            <v>Kab. Jombang</v>
          </cell>
          <cell r="D232">
            <v>24521564</v>
          </cell>
          <cell r="E232">
            <v>7044884</v>
          </cell>
        </row>
        <row r="232">
          <cell r="G232">
            <v>31566448</v>
          </cell>
          <cell r="H232">
            <v>263800</v>
          </cell>
        </row>
        <row r="232">
          <cell r="J232">
            <v>151583459</v>
          </cell>
          <cell r="K232">
            <v>1578910</v>
          </cell>
          <cell r="L232">
            <v>833805</v>
          </cell>
          <cell r="M232">
            <v>12904</v>
          </cell>
          <cell r="N232">
            <v>154272878</v>
          </cell>
        </row>
        <row r="232">
          <cell r="P232">
            <v>185839326</v>
          </cell>
          <cell r="Q232">
            <v>988488553</v>
          </cell>
          <cell r="R232">
            <v>8381881</v>
          </cell>
          <cell r="S232">
            <v>800000</v>
          </cell>
          <cell r="T232">
            <v>67053746</v>
          </cell>
          <cell r="U232">
            <v>26597657</v>
          </cell>
          <cell r="V232">
            <v>14026965</v>
          </cell>
          <cell r="W232">
            <v>1105348802</v>
          </cell>
          <cell r="X232">
            <v>1291188128</v>
          </cell>
        </row>
        <row r="233">
          <cell r="C233" t="str">
            <v>Kab. Kediri</v>
          </cell>
          <cell r="D233">
            <v>25613798</v>
          </cell>
          <cell r="E233">
            <v>11847065</v>
          </cell>
        </row>
        <row r="233">
          <cell r="G233">
            <v>37460863</v>
          </cell>
          <cell r="H233">
            <v>254107</v>
          </cell>
        </row>
        <row r="233">
          <cell r="J233">
            <v>27496894</v>
          </cell>
          <cell r="K233">
            <v>1579896</v>
          </cell>
          <cell r="L233">
            <v>833805</v>
          </cell>
          <cell r="M233">
            <v>10398</v>
          </cell>
          <cell r="N233">
            <v>30175100</v>
          </cell>
        </row>
        <row r="233">
          <cell r="P233">
            <v>67635963</v>
          </cell>
          <cell r="Q233">
            <v>1170188594</v>
          </cell>
          <cell r="R233">
            <v>19746670</v>
          </cell>
          <cell r="S233">
            <v>200000</v>
          </cell>
          <cell r="T233">
            <v>41771948</v>
          </cell>
          <cell r="U233">
            <v>30652610</v>
          </cell>
          <cell r="V233">
            <v>13278365</v>
          </cell>
          <cell r="W233">
            <v>1275838187</v>
          </cell>
          <cell r="X233">
            <v>1343474150</v>
          </cell>
        </row>
        <row r="234">
          <cell r="C234" t="str">
            <v>Kab. Lamongan</v>
          </cell>
          <cell r="D234">
            <v>21936824</v>
          </cell>
          <cell r="E234">
            <v>8698650</v>
          </cell>
        </row>
        <row r="234">
          <cell r="G234">
            <v>30635474</v>
          </cell>
          <cell r="H234">
            <v>335885</v>
          </cell>
        </row>
        <row r="234">
          <cell r="J234">
            <v>155166466</v>
          </cell>
          <cell r="K234">
            <v>1583541</v>
          </cell>
          <cell r="L234">
            <v>982482</v>
          </cell>
          <cell r="M234">
            <v>12210</v>
          </cell>
          <cell r="N234">
            <v>158080584</v>
          </cell>
        </row>
        <row r="234">
          <cell r="P234">
            <v>188716058</v>
          </cell>
          <cell r="Q234">
            <v>1092349327</v>
          </cell>
          <cell r="R234">
            <v>70646614</v>
          </cell>
          <cell r="S234">
            <v>2400000</v>
          </cell>
          <cell r="T234">
            <v>39766415</v>
          </cell>
          <cell r="U234">
            <v>65689324</v>
          </cell>
          <cell r="V234">
            <v>19180131</v>
          </cell>
          <cell r="W234">
            <v>1290031811</v>
          </cell>
          <cell r="X234">
            <v>1478747869</v>
          </cell>
        </row>
        <row r="235">
          <cell r="C235" t="str">
            <v>Kab. Lumajang</v>
          </cell>
          <cell r="D235">
            <v>18586922</v>
          </cell>
          <cell r="E235">
            <v>10052672</v>
          </cell>
        </row>
        <row r="235">
          <cell r="G235">
            <v>28639594</v>
          </cell>
          <cell r="H235">
            <v>298472</v>
          </cell>
        </row>
        <row r="235">
          <cell r="J235">
            <v>27496894</v>
          </cell>
          <cell r="K235">
            <v>1580392</v>
          </cell>
          <cell r="L235">
            <v>981110</v>
          </cell>
          <cell r="M235">
            <v>10398</v>
          </cell>
          <cell r="N235">
            <v>30367266</v>
          </cell>
        </row>
        <row r="235">
          <cell r="P235">
            <v>59006860</v>
          </cell>
          <cell r="Q235">
            <v>836570285</v>
          </cell>
          <cell r="R235">
            <v>15170089</v>
          </cell>
          <cell r="S235">
            <v>1400000</v>
          </cell>
          <cell r="T235">
            <v>62428437</v>
          </cell>
          <cell r="U235">
            <v>46293016</v>
          </cell>
          <cell r="V235">
            <v>27096973</v>
          </cell>
          <cell r="W235">
            <v>988958800</v>
          </cell>
          <cell r="X235">
            <v>1047965660</v>
          </cell>
        </row>
        <row r="236">
          <cell r="C236" t="str">
            <v>Kab. Madiun</v>
          </cell>
          <cell r="D236">
            <v>17770508</v>
          </cell>
          <cell r="E236">
            <v>9442714</v>
          </cell>
        </row>
        <row r="236">
          <cell r="G236">
            <v>27213222</v>
          </cell>
          <cell r="H236">
            <v>391125</v>
          </cell>
        </row>
        <row r="236">
          <cell r="J236">
            <v>154741449</v>
          </cell>
          <cell r="K236">
            <v>1611836</v>
          </cell>
          <cell r="L236">
            <v>851176</v>
          </cell>
          <cell r="M236">
            <v>9906</v>
          </cell>
          <cell r="N236">
            <v>157605492</v>
          </cell>
        </row>
        <row r="236">
          <cell r="P236">
            <v>184818714</v>
          </cell>
          <cell r="Q236">
            <v>831753185</v>
          </cell>
          <cell r="R236">
            <v>12591406</v>
          </cell>
          <cell r="S236">
            <v>1600000</v>
          </cell>
          <cell r="T236">
            <v>24178306</v>
          </cell>
          <cell r="U236">
            <v>21059920</v>
          </cell>
          <cell r="V236">
            <v>17681298</v>
          </cell>
          <cell r="W236">
            <v>908864115</v>
          </cell>
          <cell r="X236">
            <v>1093682829</v>
          </cell>
        </row>
        <row r="237">
          <cell r="C237" t="str">
            <v>Kab. Magetan</v>
          </cell>
          <cell r="D237">
            <v>18599888</v>
          </cell>
          <cell r="E237">
            <v>4897766</v>
          </cell>
        </row>
        <row r="237">
          <cell r="G237">
            <v>23497654</v>
          </cell>
          <cell r="H237">
            <v>122986</v>
          </cell>
        </row>
        <row r="237">
          <cell r="J237">
            <v>27496894</v>
          </cell>
          <cell r="K237">
            <v>1579663</v>
          </cell>
          <cell r="L237">
            <v>833805</v>
          </cell>
          <cell r="M237">
            <v>9704</v>
          </cell>
          <cell r="N237">
            <v>30043052</v>
          </cell>
        </row>
        <row r="237">
          <cell r="P237">
            <v>53540706</v>
          </cell>
          <cell r="Q237">
            <v>881637994</v>
          </cell>
          <cell r="R237">
            <v>23231376</v>
          </cell>
          <cell r="S237">
            <v>5600000</v>
          </cell>
          <cell r="T237">
            <v>28170215</v>
          </cell>
          <cell r="U237">
            <v>23726561</v>
          </cell>
          <cell r="V237">
            <v>12905421</v>
          </cell>
          <cell r="W237">
            <v>975271567</v>
          </cell>
          <cell r="X237">
            <v>1028812273</v>
          </cell>
        </row>
        <row r="238">
          <cell r="C238" t="str">
            <v>Kab. Malang</v>
          </cell>
          <cell r="D238">
            <v>41996312</v>
          </cell>
          <cell r="E238">
            <v>21381864</v>
          </cell>
        </row>
        <row r="238">
          <cell r="G238">
            <v>63378176</v>
          </cell>
          <cell r="H238">
            <v>529506</v>
          </cell>
        </row>
        <row r="238">
          <cell r="J238">
            <v>27496894</v>
          </cell>
          <cell r="K238">
            <v>1579315</v>
          </cell>
          <cell r="L238">
            <v>1187583</v>
          </cell>
          <cell r="M238">
            <v>35871</v>
          </cell>
          <cell r="N238">
            <v>30829169</v>
          </cell>
        </row>
        <row r="238">
          <cell r="P238">
            <v>94207345</v>
          </cell>
          <cell r="Q238">
            <v>1621992243</v>
          </cell>
          <cell r="R238">
            <v>114818753</v>
          </cell>
          <cell r="S238">
            <v>2400000</v>
          </cell>
          <cell r="T238">
            <v>66355212</v>
          </cell>
          <cell r="U238">
            <v>92881638</v>
          </cell>
          <cell r="V238">
            <v>33954484</v>
          </cell>
          <cell r="W238">
            <v>1932402330</v>
          </cell>
          <cell r="X238">
            <v>2026609675</v>
          </cell>
        </row>
        <row r="239">
          <cell r="C239" t="str">
            <v>Kab. Mojokerto</v>
          </cell>
          <cell r="D239">
            <v>37893015</v>
          </cell>
          <cell r="E239">
            <v>6605810</v>
          </cell>
        </row>
        <row r="239">
          <cell r="G239">
            <v>44498825</v>
          </cell>
          <cell r="H239">
            <v>199523</v>
          </cell>
        </row>
        <row r="239">
          <cell r="J239">
            <v>30441498</v>
          </cell>
          <cell r="K239">
            <v>1592254</v>
          </cell>
          <cell r="L239">
            <v>833805</v>
          </cell>
          <cell r="M239">
            <v>70501</v>
          </cell>
          <cell r="N239">
            <v>33137581</v>
          </cell>
        </row>
        <row r="239">
          <cell r="P239">
            <v>77636406</v>
          </cell>
          <cell r="Q239">
            <v>914040138</v>
          </cell>
          <cell r="R239">
            <v>9919798</v>
          </cell>
          <cell r="S239">
            <v>1000000</v>
          </cell>
          <cell r="T239">
            <v>31587801</v>
          </cell>
          <cell r="U239">
            <v>23087377</v>
          </cell>
          <cell r="V239">
            <v>13955309</v>
          </cell>
          <cell r="W239">
            <v>993590423</v>
          </cell>
          <cell r="X239">
            <v>1071226829</v>
          </cell>
        </row>
        <row r="240">
          <cell r="C240" t="str">
            <v>Kab. Nganjuk</v>
          </cell>
          <cell r="D240">
            <v>22491005</v>
          </cell>
          <cell r="E240">
            <v>8073422</v>
          </cell>
        </row>
        <row r="240">
          <cell r="G240">
            <v>30564427</v>
          </cell>
          <cell r="H240">
            <v>380121</v>
          </cell>
        </row>
        <row r="240">
          <cell r="J240">
            <v>151583459</v>
          </cell>
          <cell r="K240">
            <v>1596617</v>
          </cell>
          <cell r="L240">
            <v>833805</v>
          </cell>
          <cell r="M240">
            <v>9704</v>
          </cell>
          <cell r="N240">
            <v>154403706</v>
          </cell>
        </row>
        <row r="240">
          <cell r="P240">
            <v>184968133</v>
          </cell>
          <cell r="Q240">
            <v>1019243279</v>
          </cell>
          <cell r="R240">
            <v>4274573</v>
          </cell>
          <cell r="S240">
            <v>4000000</v>
          </cell>
          <cell r="T240">
            <v>70841006</v>
          </cell>
          <cell r="U240">
            <v>25749259</v>
          </cell>
          <cell r="V240">
            <v>19849866</v>
          </cell>
          <cell r="W240">
            <v>1143957983</v>
          </cell>
          <cell r="X240">
            <v>1328926116</v>
          </cell>
        </row>
        <row r="241">
          <cell r="C241" t="str">
            <v>Kab. Ngawi</v>
          </cell>
          <cell r="D241">
            <v>18936276</v>
          </cell>
          <cell r="E241">
            <v>9844576</v>
          </cell>
        </row>
        <row r="241">
          <cell r="G241">
            <v>28780852</v>
          </cell>
          <cell r="H241">
            <v>528871</v>
          </cell>
        </row>
        <row r="241">
          <cell r="J241">
            <v>151798755</v>
          </cell>
          <cell r="K241">
            <v>1578910</v>
          </cell>
          <cell r="L241">
            <v>833805</v>
          </cell>
          <cell r="M241">
            <v>9704</v>
          </cell>
          <cell r="N241">
            <v>154750045</v>
          </cell>
        </row>
        <row r="241">
          <cell r="P241">
            <v>183530897</v>
          </cell>
          <cell r="Q241">
            <v>1004084444</v>
          </cell>
          <cell r="R241">
            <v>10221805</v>
          </cell>
          <cell r="S241">
            <v>800000</v>
          </cell>
          <cell r="T241">
            <v>31236114</v>
          </cell>
          <cell r="U241">
            <v>26824293</v>
          </cell>
          <cell r="V241">
            <v>13168958</v>
          </cell>
          <cell r="W241">
            <v>1086335614</v>
          </cell>
          <cell r="X241">
            <v>1269866511</v>
          </cell>
        </row>
        <row r="242">
          <cell r="C242" t="str">
            <v>Kab. Pacitan</v>
          </cell>
          <cell r="D242">
            <v>16992716</v>
          </cell>
          <cell r="E242">
            <v>4711745</v>
          </cell>
        </row>
        <row r="242">
          <cell r="G242">
            <v>21704461</v>
          </cell>
          <cell r="H242">
            <v>122134</v>
          </cell>
        </row>
        <row r="242">
          <cell r="J242">
            <v>27496894</v>
          </cell>
          <cell r="K242">
            <v>1619919</v>
          </cell>
          <cell r="L242">
            <v>1091455</v>
          </cell>
          <cell r="M242">
            <v>9704</v>
          </cell>
          <cell r="N242">
            <v>30340106</v>
          </cell>
        </row>
        <row r="242">
          <cell r="P242">
            <v>52044567</v>
          </cell>
          <cell r="Q242">
            <v>731322470</v>
          </cell>
          <cell r="R242">
            <v>7155264</v>
          </cell>
          <cell r="S242">
            <v>1000000</v>
          </cell>
          <cell r="T242">
            <v>21775820</v>
          </cell>
          <cell r="U242">
            <v>16993120</v>
          </cell>
          <cell r="V242">
            <v>46964435</v>
          </cell>
          <cell r="W242">
            <v>825211109</v>
          </cell>
          <cell r="X242">
            <v>877255676</v>
          </cell>
        </row>
        <row r="243">
          <cell r="C243" t="str">
            <v>Kab. Pamekasan</v>
          </cell>
          <cell r="D243">
            <v>19982713</v>
          </cell>
          <cell r="E243">
            <v>4605419</v>
          </cell>
        </row>
        <row r="243">
          <cell r="G243">
            <v>24588132</v>
          </cell>
          <cell r="H243">
            <v>154129</v>
          </cell>
        </row>
        <row r="243">
          <cell r="J243">
            <v>28055070</v>
          </cell>
          <cell r="K243">
            <v>1578910</v>
          </cell>
          <cell r="L243">
            <v>1037544</v>
          </cell>
          <cell r="M243">
            <v>9704</v>
          </cell>
          <cell r="N243">
            <v>30835357</v>
          </cell>
        </row>
        <row r="243">
          <cell r="P243">
            <v>55423489</v>
          </cell>
          <cell r="Q243">
            <v>737151539</v>
          </cell>
          <cell r="R243">
            <v>7712817</v>
          </cell>
          <cell r="S243">
            <v>2200000</v>
          </cell>
          <cell r="T243">
            <v>57894184</v>
          </cell>
          <cell r="U243">
            <v>60377737</v>
          </cell>
          <cell r="V243">
            <v>28409530</v>
          </cell>
          <cell r="W243">
            <v>893745807</v>
          </cell>
          <cell r="X243">
            <v>949169296</v>
          </cell>
        </row>
        <row r="244">
          <cell r="C244" t="str">
            <v>Kab. Pasuruan</v>
          </cell>
          <cell r="D244">
            <v>71655306</v>
          </cell>
          <cell r="E244">
            <v>7199331</v>
          </cell>
        </row>
        <row r="244">
          <cell r="G244">
            <v>78854637</v>
          </cell>
          <cell r="H244">
            <v>204517</v>
          </cell>
        </row>
        <row r="244">
          <cell r="J244">
            <v>27496894</v>
          </cell>
          <cell r="K244">
            <v>1597352</v>
          </cell>
          <cell r="L244">
            <v>930653</v>
          </cell>
          <cell r="M244">
            <v>56705</v>
          </cell>
          <cell r="N244">
            <v>30286121</v>
          </cell>
        </row>
        <row r="244">
          <cell r="P244">
            <v>109140758</v>
          </cell>
          <cell r="Q244">
            <v>1055829834</v>
          </cell>
          <cell r="R244">
            <v>85816703</v>
          </cell>
          <cell r="S244">
            <v>4800000</v>
          </cell>
          <cell r="T244">
            <v>87049545</v>
          </cell>
          <cell r="U244">
            <v>60673801</v>
          </cell>
          <cell r="V244">
            <v>17020097</v>
          </cell>
          <cell r="W244">
            <v>1311189980</v>
          </cell>
          <cell r="X244">
            <v>1420330738</v>
          </cell>
        </row>
        <row r="245">
          <cell r="C245" t="str">
            <v>Kab. Ponorogo</v>
          </cell>
          <cell r="D245">
            <v>21237033</v>
          </cell>
          <cell r="E245">
            <v>7885398</v>
          </cell>
        </row>
        <row r="245">
          <cell r="G245">
            <v>29122431</v>
          </cell>
          <cell r="H245">
            <v>279602</v>
          </cell>
        </row>
        <row r="245">
          <cell r="J245">
            <v>27496894</v>
          </cell>
          <cell r="K245">
            <v>1579751</v>
          </cell>
          <cell r="L245">
            <v>833805</v>
          </cell>
          <cell r="M245">
            <v>9704</v>
          </cell>
          <cell r="N245">
            <v>30199756</v>
          </cell>
        </row>
        <row r="245">
          <cell r="P245">
            <v>59322187</v>
          </cell>
          <cell r="Q245">
            <v>1017568016</v>
          </cell>
          <cell r="R245">
            <v>16052881</v>
          </cell>
          <cell r="S245">
            <v>5200000</v>
          </cell>
          <cell r="T245">
            <v>30061146</v>
          </cell>
          <cell r="U245">
            <v>27454131</v>
          </cell>
          <cell r="V245">
            <v>15369391</v>
          </cell>
          <cell r="W245">
            <v>1111705565</v>
          </cell>
          <cell r="X245">
            <v>1171027752</v>
          </cell>
        </row>
        <row r="246">
          <cell r="C246" t="str">
            <v>Kab. Probolinggo</v>
          </cell>
          <cell r="D246">
            <v>25456798</v>
          </cell>
          <cell r="E246">
            <v>6518749</v>
          </cell>
        </row>
        <row r="246">
          <cell r="G246">
            <v>31975547</v>
          </cell>
          <cell r="H246">
            <v>450398</v>
          </cell>
        </row>
        <row r="246">
          <cell r="J246">
            <v>27496894</v>
          </cell>
          <cell r="K246">
            <v>1580261</v>
          </cell>
          <cell r="L246">
            <v>1124782</v>
          </cell>
          <cell r="M246">
            <v>41707</v>
          </cell>
          <cell r="N246">
            <v>30694042</v>
          </cell>
        </row>
        <row r="246">
          <cell r="P246">
            <v>62669589</v>
          </cell>
          <cell r="Q246">
            <v>888928761</v>
          </cell>
          <cell r="R246">
            <v>998949</v>
          </cell>
          <cell r="S246">
            <v>1000000</v>
          </cell>
          <cell r="T246">
            <v>68297703</v>
          </cell>
          <cell r="U246">
            <v>76275102</v>
          </cell>
          <cell r="V246">
            <v>23117135</v>
          </cell>
          <cell r="W246">
            <v>1058617650</v>
          </cell>
          <cell r="X246">
            <v>1121287239</v>
          </cell>
        </row>
        <row r="247">
          <cell r="C247" t="str">
            <v>Kab. Sampang</v>
          </cell>
          <cell r="D247">
            <v>16547172</v>
          </cell>
          <cell r="E247">
            <v>4938502</v>
          </cell>
        </row>
        <row r="247">
          <cell r="G247">
            <v>21485674</v>
          </cell>
          <cell r="H247">
            <v>79392</v>
          </cell>
        </row>
        <row r="247">
          <cell r="J247">
            <v>27837844</v>
          </cell>
          <cell r="K247">
            <v>1578910</v>
          </cell>
          <cell r="L247">
            <v>1240388</v>
          </cell>
          <cell r="M247">
            <v>9704</v>
          </cell>
          <cell r="N247">
            <v>30746238</v>
          </cell>
        </row>
        <row r="247">
          <cell r="P247">
            <v>52231912</v>
          </cell>
          <cell r="Q247">
            <v>686217588</v>
          </cell>
          <cell r="R247">
            <v>3275624</v>
          </cell>
          <cell r="S247">
            <v>1200000</v>
          </cell>
          <cell r="T247">
            <v>95088559</v>
          </cell>
          <cell r="U247">
            <v>59268959</v>
          </cell>
          <cell r="V247">
            <v>17674508</v>
          </cell>
          <cell r="W247">
            <v>862725238</v>
          </cell>
          <cell r="X247">
            <v>914957150</v>
          </cell>
        </row>
        <row r="248">
          <cell r="C248" t="str">
            <v>Kab. Sidoarjo</v>
          </cell>
          <cell r="D248">
            <v>136448389</v>
          </cell>
          <cell r="E248">
            <v>11274724</v>
          </cell>
        </row>
        <row r="248">
          <cell r="G248">
            <v>147723113</v>
          </cell>
          <cell r="H248">
            <v>87520</v>
          </cell>
        </row>
        <row r="248">
          <cell r="J248">
            <v>30441498</v>
          </cell>
          <cell r="K248">
            <v>1578910</v>
          </cell>
          <cell r="L248">
            <v>953278</v>
          </cell>
          <cell r="M248">
            <v>14679</v>
          </cell>
          <cell r="N248">
            <v>33075885</v>
          </cell>
        </row>
        <row r="248">
          <cell r="P248">
            <v>180798998</v>
          </cell>
          <cell r="Q248">
            <v>1202653783</v>
          </cell>
          <cell r="R248">
            <v>27064553</v>
          </cell>
          <cell r="S248">
            <v>5600000</v>
          </cell>
          <cell r="T248">
            <v>51146364</v>
          </cell>
          <cell r="U248">
            <v>30987187</v>
          </cell>
          <cell r="V248">
            <v>9103772</v>
          </cell>
          <cell r="W248">
            <v>1326555659</v>
          </cell>
          <cell r="X248">
            <v>1507354657</v>
          </cell>
        </row>
        <row r="249">
          <cell r="C249" t="str">
            <v>Kab. Situbondo</v>
          </cell>
          <cell r="D249">
            <v>18690491</v>
          </cell>
          <cell r="E249">
            <v>7204900</v>
          </cell>
        </row>
        <row r="249">
          <cell r="G249">
            <v>25895391</v>
          </cell>
          <cell r="H249">
            <v>475867</v>
          </cell>
        </row>
        <row r="249">
          <cell r="J249">
            <v>28069746</v>
          </cell>
          <cell r="K249">
            <v>13666277</v>
          </cell>
          <cell r="L249">
            <v>1484842</v>
          </cell>
          <cell r="M249">
            <v>56141</v>
          </cell>
          <cell r="N249">
            <v>43752873</v>
          </cell>
        </row>
        <row r="249">
          <cell r="P249">
            <v>69648264</v>
          </cell>
          <cell r="Q249">
            <v>672130000</v>
          </cell>
          <cell r="R249">
            <v>10570276</v>
          </cell>
          <cell r="S249">
            <v>800000</v>
          </cell>
          <cell r="T249">
            <v>52419123</v>
          </cell>
          <cell r="U249">
            <v>53173353</v>
          </cell>
          <cell r="V249">
            <v>32112348</v>
          </cell>
          <cell r="W249">
            <v>821205100</v>
          </cell>
          <cell r="X249">
            <v>890853364</v>
          </cell>
        </row>
        <row r="250">
          <cell r="C250" t="str">
            <v>Kab. Sumenep</v>
          </cell>
          <cell r="D250">
            <v>18669603</v>
          </cell>
          <cell r="E250">
            <v>10010484</v>
          </cell>
        </row>
        <row r="250">
          <cell r="G250">
            <v>28680087</v>
          </cell>
          <cell r="H250">
            <v>230798</v>
          </cell>
        </row>
        <row r="250">
          <cell r="J250">
            <v>28737704</v>
          </cell>
          <cell r="K250">
            <v>1578910</v>
          </cell>
          <cell r="L250">
            <v>5375174</v>
          </cell>
          <cell r="M250">
            <v>9704</v>
          </cell>
          <cell r="N250">
            <v>35932290</v>
          </cell>
        </row>
        <row r="250">
          <cell r="P250">
            <v>64612377</v>
          </cell>
          <cell r="Q250">
            <v>974043570</v>
          </cell>
          <cell r="R250">
            <v>8688535</v>
          </cell>
          <cell r="S250">
            <v>800000</v>
          </cell>
          <cell r="T250">
            <v>94226003</v>
          </cell>
          <cell r="U250">
            <v>92020478</v>
          </cell>
          <cell r="V250">
            <v>27501470</v>
          </cell>
          <cell r="W250">
            <v>1197280056</v>
          </cell>
          <cell r="X250">
            <v>1261892433</v>
          </cell>
        </row>
        <row r="251">
          <cell r="C251" t="str">
            <v>Kab. Trenggalek</v>
          </cell>
          <cell r="D251">
            <v>17596256</v>
          </cell>
          <cell r="E251">
            <v>6217114</v>
          </cell>
        </row>
        <row r="251">
          <cell r="G251">
            <v>23813370</v>
          </cell>
          <cell r="H251">
            <v>356640</v>
          </cell>
        </row>
        <row r="251">
          <cell r="J251">
            <v>27496894</v>
          </cell>
          <cell r="K251">
            <v>1933450</v>
          </cell>
          <cell r="L251">
            <v>1117919</v>
          </cell>
          <cell r="M251">
            <v>9704</v>
          </cell>
          <cell r="N251">
            <v>30914607</v>
          </cell>
        </row>
        <row r="251">
          <cell r="P251">
            <v>54727977</v>
          </cell>
          <cell r="Q251">
            <v>807184182</v>
          </cell>
          <cell r="R251">
            <v>43396210</v>
          </cell>
          <cell r="S251">
            <v>1000000</v>
          </cell>
          <cell r="T251">
            <v>26787071</v>
          </cell>
          <cell r="U251">
            <v>21898477</v>
          </cell>
          <cell r="V251">
            <v>29709082</v>
          </cell>
          <cell r="W251">
            <v>929975022</v>
          </cell>
          <cell r="X251">
            <v>984702999</v>
          </cell>
        </row>
        <row r="252">
          <cell r="C252" t="str">
            <v>Kab. Tuban</v>
          </cell>
          <cell r="D252">
            <v>30023235</v>
          </cell>
          <cell r="E252">
            <v>42741037</v>
          </cell>
        </row>
        <row r="252">
          <cell r="G252">
            <v>72764272</v>
          </cell>
          <cell r="H252">
            <v>603618</v>
          </cell>
        </row>
        <row r="252">
          <cell r="J252">
            <v>436236626</v>
          </cell>
          <cell r="K252">
            <v>1619634</v>
          </cell>
          <cell r="L252">
            <v>1080148</v>
          </cell>
          <cell r="M252">
            <v>9704</v>
          </cell>
          <cell r="N252">
            <v>439549730</v>
          </cell>
        </row>
        <row r="252">
          <cell r="P252">
            <v>512314002</v>
          </cell>
          <cell r="Q252">
            <v>973210527</v>
          </cell>
          <cell r="R252">
            <v>18004316</v>
          </cell>
          <cell r="S252">
            <v>3400000</v>
          </cell>
          <cell r="T252">
            <v>34595240</v>
          </cell>
          <cell r="U252">
            <v>54246229</v>
          </cell>
          <cell r="V252">
            <v>9636425</v>
          </cell>
          <cell r="W252">
            <v>1093092737</v>
          </cell>
          <cell r="X252">
            <v>1605406739</v>
          </cell>
        </row>
        <row r="253">
          <cell r="C253" t="str">
            <v>Kab. Tulungagung</v>
          </cell>
          <cell r="D253">
            <v>25039347</v>
          </cell>
          <cell r="E253">
            <v>6892049</v>
          </cell>
        </row>
        <row r="253">
          <cell r="G253">
            <v>31931396</v>
          </cell>
          <cell r="H253">
            <v>335698</v>
          </cell>
        </row>
        <row r="253">
          <cell r="J253">
            <v>27496894</v>
          </cell>
          <cell r="K253">
            <v>1578910</v>
          </cell>
          <cell r="L253">
            <v>1012010</v>
          </cell>
          <cell r="M253">
            <v>9704</v>
          </cell>
          <cell r="N253">
            <v>30433216</v>
          </cell>
        </row>
        <row r="253">
          <cell r="P253">
            <v>62364612</v>
          </cell>
          <cell r="Q253">
            <v>1086646220</v>
          </cell>
          <cell r="R253">
            <v>12103547</v>
          </cell>
          <cell r="S253">
            <v>2800000</v>
          </cell>
          <cell r="T253">
            <v>35617726</v>
          </cell>
          <cell r="U253">
            <v>25992558</v>
          </cell>
          <cell r="V253">
            <v>24256013</v>
          </cell>
          <cell r="W253">
            <v>1187416064</v>
          </cell>
          <cell r="X253">
            <v>1249780676</v>
          </cell>
        </row>
        <row r="254">
          <cell r="C254" t="str">
            <v>Kota Blitar</v>
          </cell>
          <cell r="D254">
            <v>19453858</v>
          </cell>
          <cell r="E254">
            <v>4242238</v>
          </cell>
        </row>
        <row r="254">
          <cell r="G254">
            <v>23696096</v>
          </cell>
          <cell r="H254">
            <v>87338</v>
          </cell>
        </row>
        <row r="254">
          <cell r="J254">
            <v>27496894</v>
          </cell>
          <cell r="K254">
            <v>1578910</v>
          </cell>
          <cell r="L254">
            <v>833805</v>
          </cell>
          <cell r="M254">
            <v>9704</v>
          </cell>
          <cell r="N254">
            <v>30006651</v>
          </cell>
        </row>
        <row r="254">
          <cell r="P254">
            <v>53702747</v>
          </cell>
          <cell r="Q254">
            <v>421413834</v>
          </cell>
          <cell r="R254">
            <v>4669507</v>
          </cell>
          <cell r="S254">
            <v>4200000</v>
          </cell>
          <cell r="T254">
            <v>17617904</v>
          </cell>
          <cell r="U254">
            <v>9098559</v>
          </cell>
        </row>
        <row r="254">
          <cell r="W254">
            <v>456999804</v>
          </cell>
          <cell r="X254">
            <v>510702551</v>
          </cell>
        </row>
        <row r="255">
          <cell r="C255" t="str">
            <v>Kota Kediri</v>
          </cell>
          <cell r="D255">
            <v>50108846</v>
          </cell>
          <cell r="E255">
            <v>4460791</v>
          </cell>
        </row>
        <row r="255">
          <cell r="G255">
            <v>54569637</v>
          </cell>
          <cell r="H255">
            <v>78221</v>
          </cell>
        </row>
        <row r="255">
          <cell r="J255">
            <v>27496894</v>
          </cell>
          <cell r="K255">
            <v>1578910</v>
          </cell>
          <cell r="L255">
            <v>833805</v>
          </cell>
          <cell r="M255">
            <v>9704</v>
          </cell>
          <cell r="N255">
            <v>29997534</v>
          </cell>
        </row>
        <row r="255">
          <cell r="P255">
            <v>84567171</v>
          </cell>
          <cell r="Q255">
            <v>576851906</v>
          </cell>
          <cell r="R255">
            <v>4623044</v>
          </cell>
          <cell r="S255">
            <v>9200000</v>
          </cell>
          <cell r="T255">
            <v>25974865</v>
          </cell>
          <cell r="U255">
            <v>13651883</v>
          </cell>
          <cell r="V255">
            <v>7203037</v>
          </cell>
          <cell r="W255">
            <v>637504735</v>
          </cell>
          <cell r="X255">
            <v>722071906</v>
          </cell>
        </row>
        <row r="256">
          <cell r="C256" t="str">
            <v>Kota Madiun</v>
          </cell>
          <cell r="D256">
            <v>29854799</v>
          </cell>
          <cell r="E256">
            <v>4240585</v>
          </cell>
        </row>
        <row r="256">
          <cell r="G256">
            <v>34095384</v>
          </cell>
          <cell r="H256">
            <v>89537</v>
          </cell>
        </row>
        <row r="256">
          <cell r="J256">
            <v>27496894</v>
          </cell>
          <cell r="K256">
            <v>1578910</v>
          </cell>
          <cell r="L256">
            <v>833805</v>
          </cell>
          <cell r="M256">
            <v>9704</v>
          </cell>
          <cell r="N256">
            <v>30008850</v>
          </cell>
        </row>
        <row r="256">
          <cell r="P256">
            <v>64104234</v>
          </cell>
          <cell r="Q256">
            <v>490928793</v>
          </cell>
          <cell r="R256">
            <v>6411860</v>
          </cell>
          <cell r="S256">
            <v>5400000</v>
          </cell>
          <cell r="T256">
            <v>17466570</v>
          </cell>
          <cell r="U256">
            <v>10421000</v>
          </cell>
        </row>
        <row r="256">
          <cell r="W256">
            <v>530628223</v>
          </cell>
          <cell r="X256">
            <v>594732457</v>
          </cell>
        </row>
        <row r="257">
          <cell r="C257" t="str">
            <v>Kota Malang</v>
          </cell>
          <cell r="D257">
            <v>72254944</v>
          </cell>
          <cell r="E257">
            <v>4695670</v>
          </cell>
        </row>
        <row r="257">
          <cell r="G257">
            <v>76950614</v>
          </cell>
          <cell r="H257">
            <v>89211</v>
          </cell>
        </row>
        <row r="257">
          <cell r="J257">
            <v>27496894</v>
          </cell>
          <cell r="K257">
            <v>1578910</v>
          </cell>
          <cell r="L257">
            <v>833805</v>
          </cell>
          <cell r="M257">
            <v>10398</v>
          </cell>
          <cell r="N257">
            <v>30009218</v>
          </cell>
        </row>
        <row r="257">
          <cell r="P257">
            <v>106959832</v>
          </cell>
          <cell r="Q257">
            <v>737312875</v>
          </cell>
          <cell r="R257">
            <v>69675543</v>
          </cell>
          <cell r="S257">
            <v>11400000</v>
          </cell>
          <cell r="T257">
            <v>32865490</v>
          </cell>
          <cell r="U257">
            <v>19162352</v>
          </cell>
          <cell r="V257">
            <v>12174742</v>
          </cell>
          <cell r="W257">
            <v>882591002</v>
          </cell>
          <cell r="X257">
            <v>989550834</v>
          </cell>
        </row>
        <row r="258">
          <cell r="C258" t="str">
            <v>Kota Mojokerto</v>
          </cell>
          <cell r="D258">
            <v>21590261</v>
          </cell>
          <cell r="E258">
            <v>4489008</v>
          </cell>
        </row>
        <row r="258">
          <cell r="G258">
            <v>26079269</v>
          </cell>
          <cell r="H258">
            <v>72703</v>
          </cell>
        </row>
        <row r="258">
          <cell r="J258">
            <v>27496894</v>
          </cell>
          <cell r="K258">
            <v>1578910</v>
          </cell>
          <cell r="L258">
            <v>833805</v>
          </cell>
          <cell r="M258">
            <v>12210</v>
          </cell>
          <cell r="N258">
            <v>29994522</v>
          </cell>
        </row>
        <row r="258">
          <cell r="P258">
            <v>56073791</v>
          </cell>
          <cell r="Q258">
            <v>392063585</v>
          </cell>
          <cell r="R258">
            <v>3740252</v>
          </cell>
          <cell r="S258">
            <v>3600000</v>
          </cell>
          <cell r="T258">
            <v>18629064</v>
          </cell>
          <cell r="U258">
            <v>9096763</v>
          </cell>
        </row>
        <row r="258">
          <cell r="W258">
            <v>427129664</v>
          </cell>
          <cell r="X258">
            <v>483203455</v>
          </cell>
        </row>
        <row r="259">
          <cell r="C259" t="str">
            <v>Kota Pasuruan</v>
          </cell>
          <cell r="D259">
            <v>20354367</v>
          </cell>
          <cell r="E259">
            <v>4269505</v>
          </cell>
        </row>
        <row r="259">
          <cell r="G259">
            <v>24623872</v>
          </cell>
          <cell r="H259">
            <v>76180</v>
          </cell>
        </row>
        <row r="259">
          <cell r="J259">
            <v>27496894</v>
          </cell>
          <cell r="K259">
            <v>1581015</v>
          </cell>
          <cell r="L259">
            <v>857044</v>
          </cell>
          <cell r="M259">
            <v>12172</v>
          </cell>
          <cell r="N259">
            <v>30023305</v>
          </cell>
        </row>
        <row r="259">
          <cell r="P259">
            <v>54647177</v>
          </cell>
          <cell r="Q259">
            <v>412722811</v>
          </cell>
          <cell r="R259">
            <v>2508989</v>
          </cell>
          <cell r="S259">
            <v>6800000</v>
          </cell>
          <cell r="T259">
            <v>20136519</v>
          </cell>
          <cell r="U259">
            <v>20927278</v>
          </cell>
          <cell r="V259">
            <v>2402482</v>
          </cell>
          <cell r="W259">
            <v>465498079</v>
          </cell>
          <cell r="X259">
            <v>520145256</v>
          </cell>
        </row>
        <row r="260">
          <cell r="C260" t="str">
            <v>Kota Probolinggo</v>
          </cell>
          <cell r="D260">
            <v>20516029</v>
          </cell>
          <cell r="E260">
            <v>4279488</v>
          </cell>
        </row>
        <row r="260">
          <cell r="G260">
            <v>24795517</v>
          </cell>
          <cell r="H260">
            <v>83234</v>
          </cell>
        </row>
        <row r="260">
          <cell r="J260">
            <v>27496894</v>
          </cell>
          <cell r="K260">
            <v>1578910</v>
          </cell>
          <cell r="L260">
            <v>848725</v>
          </cell>
          <cell r="M260">
            <v>9704</v>
          </cell>
          <cell r="N260">
            <v>30017467</v>
          </cell>
        </row>
        <row r="260">
          <cell r="P260">
            <v>54812984</v>
          </cell>
          <cell r="Q260">
            <v>439042741</v>
          </cell>
          <cell r="R260">
            <v>2810996</v>
          </cell>
          <cell r="S260">
            <v>5800000</v>
          </cell>
          <cell r="T260">
            <v>18494846</v>
          </cell>
          <cell r="U260">
            <v>21937778</v>
          </cell>
          <cell r="V260">
            <v>5881565</v>
          </cell>
          <cell r="W260">
            <v>493967926</v>
          </cell>
          <cell r="X260">
            <v>548780910</v>
          </cell>
        </row>
        <row r="261">
          <cell r="C261" t="str">
            <v>Kota Surabaya</v>
          </cell>
          <cell r="D261">
            <v>550246402</v>
          </cell>
          <cell r="E261">
            <v>5882601</v>
          </cell>
        </row>
        <row r="261">
          <cell r="G261">
            <v>556129003</v>
          </cell>
          <cell r="H261">
            <v>87123</v>
          </cell>
        </row>
        <row r="261">
          <cell r="J261">
            <v>30441498</v>
          </cell>
          <cell r="K261">
            <v>1578910</v>
          </cell>
          <cell r="L261">
            <v>918386</v>
          </cell>
          <cell r="M261">
            <v>9704</v>
          </cell>
          <cell r="N261">
            <v>33035621</v>
          </cell>
        </row>
        <row r="261">
          <cell r="P261">
            <v>589164624</v>
          </cell>
          <cell r="Q261">
            <v>1290899899</v>
          </cell>
          <cell r="R261">
            <v>48994972</v>
          </cell>
          <cell r="S261">
            <v>30600000</v>
          </cell>
          <cell r="T261">
            <v>58283528</v>
          </cell>
          <cell r="U261">
            <v>35539203</v>
          </cell>
        </row>
        <row r="261">
          <cell r="W261">
            <v>1464317602</v>
          </cell>
          <cell r="X261">
            <v>2053482226</v>
          </cell>
        </row>
        <row r="262">
          <cell r="C262" t="str">
            <v>Kota Batu</v>
          </cell>
          <cell r="D262">
            <v>17350670</v>
          </cell>
          <cell r="E262">
            <v>4950888</v>
          </cell>
        </row>
        <row r="262">
          <cell r="G262">
            <v>22301558</v>
          </cell>
          <cell r="H262">
            <v>130041</v>
          </cell>
        </row>
        <row r="262">
          <cell r="J262">
            <v>28069746</v>
          </cell>
          <cell r="K262">
            <v>1611804</v>
          </cell>
          <cell r="L262">
            <v>851176</v>
          </cell>
          <cell r="M262">
            <v>53729</v>
          </cell>
          <cell r="N262">
            <v>30716496</v>
          </cell>
        </row>
        <row r="262">
          <cell r="P262">
            <v>53018054</v>
          </cell>
          <cell r="Q262">
            <v>469214950</v>
          </cell>
          <cell r="R262">
            <v>4646275</v>
          </cell>
          <cell r="S262">
            <v>1000000</v>
          </cell>
          <cell r="T262">
            <v>18395374</v>
          </cell>
          <cell r="U262">
            <v>11454562</v>
          </cell>
          <cell r="V262">
            <v>6479219</v>
          </cell>
          <cell r="W262">
            <v>511190380</v>
          </cell>
          <cell r="X262">
            <v>564208434</v>
          </cell>
        </row>
        <row r="263">
          <cell r="C263" t="str">
            <v>Provinsi Kalimantan Barat</v>
          </cell>
          <cell r="D263">
            <v>105565556</v>
          </cell>
          <cell r="E263">
            <v>74881091</v>
          </cell>
          <cell r="F263">
            <v>1763468</v>
          </cell>
          <cell r="G263">
            <v>182210115</v>
          </cell>
          <cell r="H263">
            <v>6686720</v>
          </cell>
          <cell r="I263">
            <v>19979047</v>
          </cell>
        </row>
        <row r="263">
          <cell r="K263">
            <v>50756526</v>
          </cell>
        </row>
        <row r="263">
          <cell r="N263">
            <v>77422293</v>
          </cell>
          <cell r="O263">
            <v>23043942</v>
          </cell>
          <cell r="P263">
            <v>282676350</v>
          </cell>
          <cell r="Q263">
            <v>1627679337</v>
          </cell>
          <cell r="R263">
            <v>35288460</v>
          </cell>
        </row>
        <row r="263">
          <cell r="T263">
            <v>198456477</v>
          </cell>
          <cell r="U263">
            <v>80782801</v>
          </cell>
          <cell r="V263">
            <v>64513919</v>
          </cell>
          <cell r="W263">
            <v>2006720994</v>
          </cell>
          <cell r="X263">
            <v>2289397344</v>
          </cell>
        </row>
        <row r="264">
          <cell r="C264" t="str">
            <v>Kab. Bengkayang</v>
          </cell>
          <cell r="D264">
            <v>6323723</v>
          </cell>
          <cell r="E264">
            <v>18245496</v>
          </cell>
        </row>
        <row r="264">
          <cell r="G264">
            <v>24569219</v>
          </cell>
          <cell r="H264">
            <v>642887</v>
          </cell>
        </row>
        <row r="264">
          <cell r="K264">
            <v>5436102</v>
          </cell>
          <cell r="L264">
            <v>1309694</v>
          </cell>
        </row>
        <row r="264">
          <cell r="N264">
            <v>7388683</v>
          </cell>
          <cell r="O264">
            <v>5115670</v>
          </cell>
          <cell r="P264">
            <v>37073572</v>
          </cell>
          <cell r="Q264">
            <v>531446627</v>
          </cell>
          <cell r="R264">
            <v>27180710</v>
          </cell>
          <cell r="S264">
            <v>400000</v>
          </cell>
          <cell r="T264">
            <v>64072505</v>
          </cell>
          <cell r="U264">
            <v>27443687</v>
          </cell>
          <cell r="V264">
            <v>24821605</v>
          </cell>
          <cell r="W264">
            <v>675365134</v>
          </cell>
          <cell r="X264">
            <v>712438706</v>
          </cell>
        </row>
        <row r="265">
          <cell r="C265" t="str">
            <v>Kab. Landak</v>
          </cell>
          <cell r="D265">
            <v>6410730</v>
          </cell>
          <cell r="E265">
            <v>23798315</v>
          </cell>
        </row>
        <row r="265">
          <cell r="G265">
            <v>30209045</v>
          </cell>
          <cell r="H265">
            <v>837592</v>
          </cell>
        </row>
        <row r="265">
          <cell r="K265">
            <v>9335116</v>
          </cell>
          <cell r="L265">
            <v>833805</v>
          </cell>
        </row>
        <row r="265">
          <cell r="N265">
            <v>11006513</v>
          </cell>
          <cell r="O265">
            <v>7181344</v>
          </cell>
          <cell r="P265">
            <v>48396902</v>
          </cell>
          <cell r="Q265">
            <v>604764014</v>
          </cell>
          <cell r="R265">
            <v>44046689</v>
          </cell>
        </row>
        <row r="265">
          <cell r="T265">
            <v>74657255</v>
          </cell>
          <cell r="U265">
            <v>32775363</v>
          </cell>
          <cell r="V265">
            <v>33688796</v>
          </cell>
          <cell r="W265">
            <v>789932117</v>
          </cell>
          <cell r="X265">
            <v>838329019</v>
          </cell>
        </row>
        <row r="266">
          <cell r="C266" t="str">
            <v>Kab. Kapuas Hulu</v>
          </cell>
          <cell r="D266">
            <v>7876332</v>
          </cell>
          <cell r="E266">
            <v>21767176</v>
          </cell>
        </row>
        <row r="266">
          <cell r="G266">
            <v>29643508</v>
          </cell>
          <cell r="H266">
            <v>2681197</v>
          </cell>
        </row>
        <row r="266">
          <cell r="K266">
            <v>101635948</v>
          </cell>
          <cell r="L266">
            <v>851176</v>
          </cell>
        </row>
        <row r="266">
          <cell r="N266">
            <v>105168321</v>
          </cell>
          <cell r="O266">
            <v>5331814</v>
          </cell>
          <cell r="P266">
            <v>140143643</v>
          </cell>
          <cell r="Q266">
            <v>741508403</v>
          </cell>
          <cell r="R266">
            <v>53246314</v>
          </cell>
          <cell r="S266">
            <v>800000</v>
          </cell>
          <cell r="T266">
            <v>89248839</v>
          </cell>
          <cell r="U266">
            <v>59071136</v>
          </cell>
          <cell r="V266">
            <v>76911869</v>
          </cell>
          <cell r="W266">
            <v>1020786561</v>
          </cell>
          <cell r="X266">
            <v>1160930204</v>
          </cell>
        </row>
        <row r="267">
          <cell r="C267" t="str">
            <v>Kab. Ketapang</v>
          </cell>
          <cell r="D267">
            <v>19331298</v>
          </cell>
          <cell r="E267">
            <v>126317894</v>
          </cell>
        </row>
        <row r="267">
          <cell r="G267">
            <v>145649192</v>
          </cell>
          <cell r="H267">
            <v>5678150</v>
          </cell>
        </row>
        <row r="267">
          <cell r="K267">
            <v>91428142</v>
          </cell>
          <cell r="L267">
            <v>2709382</v>
          </cell>
        </row>
        <row r="267">
          <cell r="N267">
            <v>99815674</v>
          </cell>
          <cell r="O267">
            <v>18134014</v>
          </cell>
          <cell r="P267">
            <v>263598880</v>
          </cell>
          <cell r="Q267">
            <v>933292789</v>
          </cell>
          <cell r="R267">
            <v>15100394</v>
          </cell>
          <cell r="S267">
            <v>1800000</v>
          </cell>
          <cell r="T267">
            <v>108238598</v>
          </cell>
          <cell r="U267">
            <v>98602572</v>
          </cell>
          <cell r="V267">
            <v>80987417</v>
          </cell>
          <cell r="W267">
            <v>1238021770</v>
          </cell>
          <cell r="X267">
            <v>1501620650</v>
          </cell>
        </row>
        <row r="268">
          <cell r="C268" t="str">
            <v>Kab. Mempawah</v>
          </cell>
          <cell r="D268">
            <v>7093762</v>
          </cell>
          <cell r="E268">
            <v>7773162</v>
          </cell>
        </row>
        <row r="268">
          <cell r="G268">
            <v>14866924</v>
          </cell>
          <cell r="H268">
            <v>634719</v>
          </cell>
        </row>
        <row r="268">
          <cell r="K268">
            <v>3938833</v>
          </cell>
          <cell r="L268">
            <v>1431156</v>
          </cell>
        </row>
        <row r="268">
          <cell r="N268">
            <v>6004708</v>
          </cell>
          <cell r="O268">
            <v>3471735</v>
          </cell>
          <cell r="P268">
            <v>24343367</v>
          </cell>
          <cell r="Q268">
            <v>491666490</v>
          </cell>
          <cell r="R268">
            <v>18213399</v>
          </cell>
          <cell r="S268">
            <v>1400000</v>
          </cell>
          <cell r="T268">
            <v>48437223</v>
          </cell>
          <cell r="U268">
            <v>41505478</v>
          </cell>
          <cell r="V268">
            <v>18073721</v>
          </cell>
          <cell r="W268">
            <v>619296311</v>
          </cell>
          <cell r="X268">
            <v>643639678</v>
          </cell>
        </row>
        <row r="269">
          <cell r="C269" t="str">
            <v>Kab. Sambas</v>
          </cell>
          <cell r="D269">
            <v>7518293</v>
          </cell>
          <cell r="E269">
            <v>18108074</v>
          </cell>
        </row>
        <row r="269">
          <cell r="G269">
            <v>25626367</v>
          </cell>
          <cell r="H269">
            <v>565298</v>
          </cell>
        </row>
        <row r="269">
          <cell r="K269">
            <v>3447740</v>
          </cell>
          <cell r="L269">
            <v>1604588</v>
          </cell>
        </row>
        <row r="269">
          <cell r="N269">
            <v>5617626</v>
          </cell>
          <cell r="O269">
            <v>5553937</v>
          </cell>
          <cell r="P269">
            <v>36797930</v>
          </cell>
          <cell r="Q269">
            <v>934425062</v>
          </cell>
          <cell r="R269">
            <v>7108801</v>
          </cell>
        </row>
        <row r="269">
          <cell r="T269">
            <v>104351347</v>
          </cell>
          <cell r="U269">
            <v>48049754</v>
          </cell>
          <cell r="V269">
            <v>16080918</v>
          </cell>
          <cell r="W269">
            <v>1110015882</v>
          </cell>
          <cell r="X269">
            <v>1146813812</v>
          </cell>
        </row>
        <row r="270">
          <cell r="C270" t="str">
            <v>Kab. Sanggau</v>
          </cell>
          <cell r="D270">
            <v>11455363</v>
          </cell>
          <cell r="E270">
            <v>57007362</v>
          </cell>
        </row>
        <row r="270">
          <cell r="G270">
            <v>68462725</v>
          </cell>
          <cell r="H270">
            <v>2382996</v>
          </cell>
        </row>
        <row r="270">
          <cell r="K270">
            <v>38896488</v>
          </cell>
          <cell r="L270">
            <v>833805</v>
          </cell>
        </row>
        <row r="270">
          <cell r="N270">
            <v>42113289</v>
          </cell>
          <cell r="O270">
            <v>10340366</v>
          </cell>
          <cell r="P270">
            <v>120916380</v>
          </cell>
          <cell r="Q270">
            <v>689327196</v>
          </cell>
          <cell r="R270">
            <v>80798726</v>
          </cell>
          <cell r="S270">
            <v>1200000</v>
          </cell>
          <cell r="T270">
            <v>86665716</v>
          </cell>
          <cell r="U270">
            <v>61296907</v>
          </cell>
          <cell r="V270">
            <v>35514924</v>
          </cell>
          <cell r="W270">
            <v>954803469</v>
          </cell>
          <cell r="X270">
            <v>1075719849</v>
          </cell>
        </row>
        <row r="271">
          <cell r="C271" t="str">
            <v>Kab. Sintang</v>
          </cell>
          <cell r="D271">
            <v>9998868</v>
          </cell>
          <cell r="E271">
            <v>37706943</v>
          </cell>
        </row>
        <row r="271">
          <cell r="G271">
            <v>47705811</v>
          </cell>
          <cell r="H271">
            <v>4036366</v>
          </cell>
        </row>
        <row r="271">
          <cell r="K271">
            <v>108298416</v>
          </cell>
          <cell r="L271">
            <v>851176</v>
          </cell>
        </row>
        <row r="271">
          <cell r="N271">
            <v>113185958</v>
          </cell>
          <cell r="O271">
            <v>7884312</v>
          </cell>
          <cell r="P271">
            <v>168776081</v>
          </cell>
          <cell r="Q271">
            <v>779310876</v>
          </cell>
          <cell r="R271">
            <v>22418278</v>
          </cell>
          <cell r="S271">
            <v>3200000</v>
          </cell>
          <cell r="T271">
            <v>94292766</v>
          </cell>
          <cell r="U271">
            <v>59980658</v>
          </cell>
          <cell r="V271">
            <v>69105054</v>
          </cell>
          <cell r="W271">
            <v>1028307632</v>
          </cell>
          <cell r="X271">
            <v>1197083713</v>
          </cell>
        </row>
        <row r="272">
          <cell r="C272" t="str">
            <v>Kota Pontianak</v>
          </cell>
          <cell r="D272">
            <v>54778310</v>
          </cell>
          <cell r="E272">
            <v>4201814</v>
          </cell>
        </row>
        <row r="272">
          <cell r="G272">
            <v>58980124</v>
          </cell>
          <cell r="H272">
            <v>597350</v>
          </cell>
        </row>
        <row r="272">
          <cell r="K272">
            <v>3374922</v>
          </cell>
          <cell r="L272">
            <v>833805</v>
          </cell>
        </row>
        <row r="272">
          <cell r="N272">
            <v>4806077</v>
          </cell>
          <cell r="O272">
            <v>1942511</v>
          </cell>
          <cell r="P272">
            <v>65728712</v>
          </cell>
          <cell r="Q272">
            <v>747409605</v>
          </cell>
          <cell r="R272">
            <v>19212348</v>
          </cell>
          <cell r="S272">
            <v>5800000</v>
          </cell>
          <cell r="T272">
            <v>53402162</v>
          </cell>
          <cell r="U272">
            <v>62014499</v>
          </cell>
          <cell r="V272">
            <v>1989184</v>
          </cell>
          <cell r="W272">
            <v>889827798</v>
          </cell>
          <cell r="X272">
            <v>955556510</v>
          </cell>
        </row>
        <row r="273">
          <cell r="C273" t="str">
            <v>Kota Singkawang</v>
          </cell>
          <cell r="D273">
            <v>10625075</v>
          </cell>
          <cell r="E273">
            <v>4121737</v>
          </cell>
        </row>
        <row r="273">
          <cell r="G273">
            <v>14746812</v>
          </cell>
          <cell r="H273">
            <v>500082</v>
          </cell>
        </row>
        <row r="273">
          <cell r="K273">
            <v>3374922</v>
          </cell>
          <cell r="L273">
            <v>911748</v>
          </cell>
        </row>
        <row r="273">
          <cell r="N273">
            <v>4786752</v>
          </cell>
          <cell r="O273">
            <v>2533262</v>
          </cell>
          <cell r="P273">
            <v>22066826</v>
          </cell>
          <cell r="Q273">
            <v>444038571</v>
          </cell>
          <cell r="R273">
            <v>8618840</v>
          </cell>
          <cell r="S273">
            <v>5200000</v>
          </cell>
          <cell r="T273">
            <v>48912827</v>
          </cell>
          <cell r="U273">
            <v>11314816</v>
          </cell>
          <cell r="V273">
            <v>8741298</v>
          </cell>
          <cell r="W273">
            <v>526826352</v>
          </cell>
          <cell r="X273">
            <v>548893178</v>
          </cell>
        </row>
        <row r="274">
          <cell r="C274" t="str">
            <v>Kab. Sekadau</v>
          </cell>
          <cell r="D274">
            <v>6969456</v>
          </cell>
          <cell r="E274">
            <v>15942730</v>
          </cell>
        </row>
        <row r="274">
          <cell r="G274">
            <v>22912186</v>
          </cell>
          <cell r="H274">
            <v>1580786</v>
          </cell>
        </row>
        <row r="274">
          <cell r="K274">
            <v>7317906</v>
          </cell>
          <cell r="L274">
            <v>833805</v>
          </cell>
        </row>
        <row r="274">
          <cell r="N274">
            <v>9732497</v>
          </cell>
          <cell r="O274">
            <v>6038222</v>
          </cell>
          <cell r="P274">
            <v>38682905</v>
          </cell>
          <cell r="Q274">
            <v>386350767</v>
          </cell>
          <cell r="R274">
            <v>41212461</v>
          </cell>
        </row>
        <row r="274">
          <cell r="T274">
            <v>52072544</v>
          </cell>
          <cell r="U274">
            <v>45145670</v>
          </cell>
          <cell r="V274">
            <v>25401497</v>
          </cell>
          <cell r="W274">
            <v>550182939</v>
          </cell>
          <cell r="X274">
            <v>588865844</v>
          </cell>
        </row>
        <row r="275">
          <cell r="C275" t="str">
            <v>Kab. Melawi</v>
          </cell>
          <cell r="D275">
            <v>5588958</v>
          </cell>
          <cell r="E275">
            <v>15766048</v>
          </cell>
        </row>
        <row r="275">
          <cell r="G275">
            <v>21355006</v>
          </cell>
          <cell r="H275">
            <v>3117065</v>
          </cell>
        </row>
        <row r="275">
          <cell r="K275">
            <v>37627859</v>
          </cell>
          <cell r="L275">
            <v>851176</v>
          </cell>
        </row>
        <row r="275">
          <cell r="N275">
            <v>41596100</v>
          </cell>
          <cell r="O275">
            <v>4512342</v>
          </cell>
          <cell r="P275">
            <v>67463448</v>
          </cell>
          <cell r="Q275">
            <v>451471467</v>
          </cell>
          <cell r="R275">
            <v>12414847</v>
          </cell>
        </row>
        <row r="275">
          <cell r="T275">
            <v>54890680</v>
          </cell>
          <cell r="U275">
            <v>46633929</v>
          </cell>
          <cell r="V275">
            <v>46631155</v>
          </cell>
          <cell r="W275">
            <v>612042078</v>
          </cell>
          <cell r="X275">
            <v>679505526</v>
          </cell>
        </row>
        <row r="276">
          <cell r="C276" t="str">
            <v>Kab. Kayong Utara</v>
          </cell>
          <cell r="D276">
            <v>5372660</v>
          </cell>
          <cell r="E276">
            <v>11550514</v>
          </cell>
        </row>
        <row r="276">
          <cell r="G276">
            <v>16923174</v>
          </cell>
          <cell r="H276">
            <v>1023499</v>
          </cell>
        </row>
        <row r="276">
          <cell r="K276">
            <v>5810800</v>
          </cell>
          <cell r="L276">
            <v>3743736</v>
          </cell>
        </row>
        <row r="276">
          <cell r="N276">
            <v>10578035</v>
          </cell>
          <cell r="O276">
            <v>4435427</v>
          </cell>
          <cell r="P276">
            <v>31936636</v>
          </cell>
          <cell r="Q276">
            <v>359303427</v>
          </cell>
          <cell r="R276">
            <v>21354281</v>
          </cell>
        </row>
        <row r="276">
          <cell r="T276">
            <v>60213145</v>
          </cell>
          <cell r="U276">
            <v>41772935</v>
          </cell>
          <cell r="V276">
            <v>17178795</v>
          </cell>
          <cell r="W276">
            <v>499822583</v>
          </cell>
          <cell r="X276">
            <v>531759219</v>
          </cell>
        </row>
        <row r="277">
          <cell r="C277" t="str">
            <v>Kab. Kubu Raya</v>
          </cell>
          <cell r="D277">
            <v>16669093</v>
          </cell>
          <cell r="E277">
            <v>24844452</v>
          </cell>
        </row>
        <row r="277">
          <cell r="G277">
            <v>41513545</v>
          </cell>
          <cell r="H277">
            <v>1678031</v>
          </cell>
        </row>
        <row r="277">
          <cell r="K277">
            <v>7473924</v>
          </cell>
          <cell r="L277">
            <v>1683805</v>
          </cell>
        </row>
        <row r="277">
          <cell r="N277">
            <v>10835760</v>
          </cell>
          <cell r="O277">
            <v>6149132</v>
          </cell>
          <cell r="P277">
            <v>58498437</v>
          </cell>
          <cell r="Q277">
            <v>785968322</v>
          </cell>
          <cell r="R277">
            <v>15448865</v>
          </cell>
        </row>
        <row r="277">
          <cell r="T277">
            <v>85061097</v>
          </cell>
          <cell r="U277">
            <v>90165705</v>
          </cell>
          <cell r="V277">
            <v>9926008</v>
          </cell>
          <cell r="W277">
            <v>986569997</v>
          </cell>
          <cell r="X277">
            <v>1045068434</v>
          </cell>
        </row>
        <row r="278">
          <cell r="C278" t="str">
            <v>Provinsi Kalimantan Tengah</v>
          </cell>
          <cell r="D278">
            <v>93047815</v>
          </cell>
          <cell r="E278">
            <v>231634375</v>
          </cell>
        </row>
        <row r="278">
          <cell r="G278">
            <v>324682190</v>
          </cell>
          <cell r="H278">
            <v>14805838</v>
          </cell>
          <cell r="I278">
            <v>208569990</v>
          </cell>
          <cell r="J278">
            <v>468965</v>
          </cell>
          <cell r="K278">
            <v>1568956144</v>
          </cell>
        </row>
        <row r="278">
          <cell r="N278">
            <v>1792800937</v>
          </cell>
          <cell r="O278">
            <v>23865292</v>
          </cell>
          <cell r="P278">
            <v>2141348419</v>
          </cell>
          <cell r="Q278">
            <v>1222137933</v>
          </cell>
          <cell r="R278">
            <v>72872180</v>
          </cell>
        </row>
        <row r="278">
          <cell r="T278">
            <v>145163235</v>
          </cell>
          <cell r="U278">
            <v>82801570</v>
          </cell>
          <cell r="V278">
            <v>79383129</v>
          </cell>
          <cell r="W278">
            <v>1602358047</v>
          </cell>
          <cell r="X278">
            <v>3743706466</v>
          </cell>
        </row>
        <row r="279">
          <cell r="C279" t="str">
            <v>Kab. Barito Selatan</v>
          </cell>
          <cell r="D279">
            <v>7367809</v>
          </cell>
          <cell r="E279">
            <v>46491639</v>
          </cell>
        </row>
        <row r="279">
          <cell r="G279">
            <v>53859448</v>
          </cell>
          <cell r="H279">
            <v>1491969</v>
          </cell>
        </row>
        <row r="279">
          <cell r="J279">
            <v>195124</v>
          </cell>
          <cell r="K279">
            <v>437039865</v>
          </cell>
          <cell r="L279">
            <v>851176</v>
          </cell>
        </row>
        <row r="279">
          <cell r="N279">
            <v>439578134</v>
          </cell>
          <cell r="O279">
            <v>2556502</v>
          </cell>
          <cell r="P279">
            <v>495994084</v>
          </cell>
          <cell r="Q279">
            <v>372794572</v>
          </cell>
          <cell r="R279">
            <v>59212131</v>
          </cell>
          <cell r="S279">
            <v>1400000</v>
          </cell>
          <cell r="T279">
            <v>39651364</v>
          </cell>
          <cell r="U279">
            <v>42628515</v>
          </cell>
          <cell r="V279">
            <v>69531026</v>
          </cell>
          <cell r="W279">
            <v>585217608</v>
          </cell>
          <cell r="X279">
            <v>1081211692</v>
          </cell>
        </row>
        <row r="280">
          <cell r="C280" t="str">
            <v>Kab. Barito Utara</v>
          </cell>
          <cell r="D280">
            <v>9847126</v>
          </cell>
          <cell r="E280">
            <v>248354856</v>
          </cell>
        </row>
        <row r="280">
          <cell r="G280">
            <v>258201982</v>
          </cell>
          <cell r="H280">
            <v>4499402</v>
          </cell>
        </row>
        <row r="280">
          <cell r="J280">
            <v>1640464</v>
          </cell>
          <cell r="K280">
            <v>1781568038</v>
          </cell>
          <cell r="L280">
            <v>851176</v>
          </cell>
        </row>
        <row r="280">
          <cell r="N280">
            <v>1788559080</v>
          </cell>
          <cell r="O280">
            <v>3996480</v>
          </cell>
          <cell r="P280">
            <v>2050757542</v>
          </cell>
          <cell r="Q280">
            <v>419155966</v>
          </cell>
          <cell r="R280">
            <v>35125841</v>
          </cell>
          <cell r="S280">
            <v>2000000</v>
          </cell>
          <cell r="T280">
            <v>47287009</v>
          </cell>
          <cell r="U280">
            <v>34244090</v>
          </cell>
          <cell r="V280">
            <v>47096788</v>
          </cell>
          <cell r="W280">
            <v>584909694</v>
          </cell>
          <cell r="X280">
            <v>2635667236</v>
          </cell>
        </row>
        <row r="281">
          <cell r="C281" t="str">
            <v>Kab. Kapuas</v>
          </cell>
          <cell r="D281">
            <v>9084622</v>
          </cell>
          <cell r="E281">
            <v>232054173</v>
          </cell>
        </row>
        <row r="281">
          <cell r="G281">
            <v>241138795</v>
          </cell>
          <cell r="H281">
            <v>4833270</v>
          </cell>
        </row>
        <row r="281">
          <cell r="J281">
            <v>161543</v>
          </cell>
          <cell r="K281">
            <v>814229801</v>
          </cell>
          <cell r="L281">
            <v>954794</v>
          </cell>
        </row>
        <row r="281">
          <cell r="N281">
            <v>820179408</v>
          </cell>
          <cell r="O281">
            <v>6949169</v>
          </cell>
          <cell r="P281">
            <v>1068267372</v>
          </cell>
          <cell r="Q281">
            <v>652652817</v>
          </cell>
          <cell r="R281">
            <v>25833290</v>
          </cell>
          <cell r="S281">
            <v>3400000</v>
          </cell>
          <cell r="T281">
            <v>68185727</v>
          </cell>
          <cell r="U281">
            <v>70183576</v>
          </cell>
          <cell r="V281">
            <v>77961743</v>
          </cell>
          <cell r="W281">
            <v>898217153</v>
          </cell>
          <cell r="X281">
            <v>1966484525</v>
          </cell>
        </row>
        <row r="282">
          <cell r="C282" t="str">
            <v>Kab. Kotawaringin Barat</v>
          </cell>
          <cell r="D282">
            <v>19269509</v>
          </cell>
          <cell r="E282">
            <v>54382494</v>
          </cell>
        </row>
        <row r="282">
          <cell r="G282">
            <v>73652003</v>
          </cell>
          <cell r="H282">
            <v>2504492</v>
          </cell>
        </row>
        <row r="282">
          <cell r="J282">
            <v>61051</v>
          </cell>
          <cell r="K282">
            <v>127975005</v>
          </cell>
          <cell r="L282">
            <v>1397098</v>
          </cell>
        </row>
        <row r="282">
          <cell r="N282">
            <v>131937646</v>
          </cell>
          <cell r="O282">
            <v>10496095</v>
          </cell>
          <cell r="P282">
            <v>216085744</v>
          </cell>
          <cell r="Q282">
            <v>556482781</v>
          </cell>
          <cell r="R282">
            <v>39981198</v>
          </cell>
          <cell r="S282">
            <v>2600000</v>
          </cell>
          <cell r="T282">
            <v>43643551</v>
          </cell>
          <cell r="U282">
            <v>27131900</v>
          </cell>
          <cell r="V282">
            <v>37158437</v>
          </cell>
          <cell r="W282">
            <v>706997867</v>
          </cell>
          <cell r="X282">
            <v>923083611</v>
          </cell>
        </row>
        <row r="283">
          <cell r="C283" t="str">
            <v>Kab. Kotawaringin Timur</v>
          </cell>
          <cell r="D283">
            <v>22322216</v>
          </cell>
          <cell r="E283">
            <v>101716685</v>
          </cell>
        </row>
        <row r="283">
          <cell r="G283">
            <v>124038901</v>
          </cell>
          <cell r="H283">
            <v>5863105</v>
          </cell>
        </row>
        <row r="283">
          <cell r="J283">
            <v>59805</v>
          </cell>
          <cell r="K283">
            <v>136712522</v>
          </cell>
          <cell r="L283">
            <v>1158494</v>
          </cell>
        </row>
        <row r="283">
          <cell r="N283">
            <v>143793926</v>
          </cell>
          <cell r="O283">
            <v>16665778</v>
          </cell>
          <cell r="P283">
            <v>284498605</v>
          </cell>
          <cell r="Q283">
            <v>680173071</v>
          </cell>
          <cell r="R283">
            <v>17981085</v>
          </cell>
          <cell r="S283">
            <v>3400000</v>
          </cell>
          <cell r="T283">
            <v>89471915</v>
          </cell>
          <cell r="U283">
            <v>69305431</v>
          </cell>
          <cell r="V283">
            <v>68287265</v>
          </cell>
          <cell r="W283">
            <v>928618767</v>
          </cell>
          <cell r="X283">
            <v>1213117372</v>
          </cell>
        </row>
        <row r="284">
          <cell r="C284" t="str">
            <v>Kota Palangkaraya</v>
          </cell>
          <cell r="D284">
            <v>25473873</v>
          </cell>
          <cell r="E284">
            <v>12422824</v>
          </cell>
        </row>
        <row r="284">
          <cell r="G284">
            <v>37896697</v>
          </cell>
          <cell r="H284">
            <v>1742747</v>
          </cell>
        </row>
        <row r="284">
          <cell r="J284">
            <v>59805</v>
          </cell>
          <cell r="K284">
            <v>120142252</v>
          </cell>
          <cell r="L284">
            <v>833805</v>
          </cell>
        </row>
        <row r="284">
          <cell r="N284">
            <v>122778609</v>
          </cell>
          <cell r="O284">
            <v>2911067</v>
          </cell>
          <cell r="P284">
            <v>163586373</v>
          </cell>
          <cell r="Q284">
            <v>573892130</v>
          </cell>
          <cell r="R284">
            <v>2346369</v>
          </cell>
          <cell r="S284">
            <v>6000000</v>
          </cell>
          <cell r="T284">
            <v>34686909</v>
          </cell>
          <cell r="U284">
            <v>43806898</v>
          </cell>
          <cell r="V284">
            <v>18515424</v>
          </cell>
          <cell r="W284">
            <v>679247730</v>
          </cell>
          <cell r="X284">
            <v>842834103</v>
          </cell>
        </row>
        <row r="285">
          <cell r="C285" t="str">
            <v>Kab. Katingan</v>
          </cell>
          <cell r="D285">
            <v>5694170</v>
          </cell>
          <cell r="E285">
            <v>31974883</v>
          </cell>
        </row>
        <row r="285">
          <cell r="G285">
            <v>37669053</v>
          </cell>
          <cell r="H285">
            <v>6347736</v>
          </cell>
        </row>
        <row r="285">
          <cell r="J285">
            <v>61051</v>
          </cell>
          <cell r="K285">
            <v>129591024</v>
          </cell>
          <cell r="L285">
            <v>1154337</v>
          </cell>
        </row>
        <row r="285">
          <cell r="N285">
            <v>137154148</v>
          </cell>
          <cell r="O285">
            <v>6070100</v>
          </cell>
          <cell r="P285">
            <v>180893301</v>
          </cell>
          <cell r="Q285">
            <v>502854873</v>
          </cell>
          <cell r="R285">
            <v>54129106</v>
          </cell>
          <cell r="S285">
            <v>1400000</v>
          </cell>
          <cell r="T285">
            <v>65241836</v>
          </cell>
          <cell r="U285">
            <v>41515962</v>
          </cell>
          <cell r="V285">
            <v>49118128</v>
          </cell>
          <cell r="W285">
            <v>714259905</v>
          </cell>
          <cell r="X285">
            <v>895153206</v>
          </cell>
        </row>
        <row r="286">
          <cell r="C286" t="str">
            <v>Kab. Seruyan</v>
          </cell>
          <cell r="D286">
            <v>7157371</v>
          </cell>
          <cell r="E286">
            <v>76209174</v>
          </cell>
        </row>
        <row r="286">
          <cell r="G286">
            <v>83366545</v>
          </cell>
          <cell r="H286">
            <v>7379655</v>
          </cell>
        </row>
        <row r="286">
          <cell r="J286">
            <v>61051</v>
          </cell>
          <cell r="K286">
            <v>124045643</v>
          </cell>
          <cell r="L286">
            <v>1404727</v>
          </cell>
        </row>
        <row r="286">
          <cell r="N286">
            <v>132891076</v>
          </cell>
          <cell r="O286">
            <v>12691986</v>
          </cell>
          <cell r="P286">
            <v>228949607</v>
          </cell>
          <cell r="Q286">
            <v>475352627</v>
          </cell>
          <cell r="R286">
            <v>9757178</v>
          </cell>
          <cell r="S286">
            <v>600000</v>
          </cell>
          <cell r="T286">
            <v>40185455</v>
          </cell>
          <cell r="U286">
            <v>31596432</v>
          </cell>
          <cell r="V286">
            <v>60323655</v>
          </cell>
          <cell r="W286">
            <v>617815347</v>
          </cell>
          <cell r="X286">
            <v>846764954</v>
          </cell>
        </row>
        <row r="287">
          <cell r="C287" t="str">
            <v>Kab. Sukamara</v>
          </cell>
          <cell r="D287">
            <v>4799718</v>
          </cell>
          <cell r="E287">
            <v>20078045</v>
          </cell>
        </row>
        <row r="287">
          <cell r="G287">
            <v>24877763</v>
          </cell>
          <cell r="H287">
            <v>2181098</v>
          </cell>
        </row>
        <row r="287">
          <cell r="J287">
            <v>61051</v>
          </cell>
          <cell r="K287">
            <v>123694660</v>
          </cell>
          <cell r="L287">
            <v>1151428</v>
          </cell>
        </row>
        <row r="287">
          <cell r="N287">
            <v>127088237</v>
          </cell>
          <cell r="O287">
            <v>5739853</v>
          </cell>
          <cell r="P287">
            <v>157705853</v>
          </cell>
          <cell r="Q287">
            <v>342553040</v>
          </cell>
          <cell r="R287">
            <v>5203828</v>
          </cell>
          <cell r="S287">
            <v>600000</v>
          </cell>
          <cell r="T287">
            <v>22521555</v>
          </cell>
          <cell r="U287">
            <v>14243595</v>
          </cell>
          <cell r="V287">
            <v>40527370</v>
          </cell>
          <cell r="W287">
            <v>425649388</v>
          </cell>
          <cell r="X287">
            <v>583355241</v>
          </cell>
        </row>
        <row r="288">
          <cell r="C288" t="str">
            <v>Kab. Lamandau</v>
          </cell>
          <cell r="D288">
            <v>5319587</v>
          </cell>
          <cell r="E288">
            <v>37090265</v>
          </cell>
        </row>
        <row r="288">
          <cell r="G288">
            <v>42409852</v>
          </cell>
          <cell r="H288">
            <v>3712501</v>
          </cell>
        </row>
        <row r="288">
          <cell r="J288">
            <v>61051</v>
          </cell>
          <cell r="K288">
            <v>126056493</v>
          </cell>
          <cell r="L288">
            <v>851176</v>
          </cell>
        </row>
        <row r="288">
          <cell r="N288">
            <v>130681221</v>
          </cell>
          <cell r="O288">
            <v>6976154</v>
          </cell>
          <cell r="P288">
            <v>180067227</v>
          </cell>
          <cell r="Q288">
            <v>350894159</v>
          </cell>
          <cell r="R288">
            <v>22655238</v>
          </cell>
          <cell r="S288">
            <v>600000</v>
          </cell>
          <cell r="T288">
            <v>26361836</v>
          </cell>
          <cell r="U288">
            <v>26681731</v>
          </cell>
          <cell r="V288">
            <v>37649180</v>
          </cell>
          <cell r="W288">
            <v>464842144</v>
          </cell>
          <cell r="X288">
            <v>644909371</v>
          </cell>
        </row>
        <row r="289">
          <cell r="C289" t="str">
            <v>Kab. Gunung Mas</v>
          </cell>
          <cell r="D289">
            <v>6055415</v>
          </cell>
          <cell r="E289">
            <v>35069571</v>
          </cell>
        </row>
        <row r="289">
          <cell r="G289">
            <v>41124986</v>
          </cell>
          <cell r="H289">
            <v>3752862</v>
          </cell>
        </row>
        <row r="289">
          <cell r="J289">
            <v>61051</v>
          </cell>
          <cell r="K289">
            <v>269249370</v>
          </cell>
          <cell r="L289">
            <v>851176</v>
          </cell>
        </row>
        <row r="289">
          <cell r="N289">
            <v>273914459</v>
          </cell>
          <cell r="O289">
            <v>5189165</v>
          </cell>
          <cell r="P289">
            <v>320228610</v>
          </cell>
          <cell r="Q289">
            <v>399657114</v>
          </cell>
          <cell r="R289">
            <v>25995910</v>
          </cell>
          <cell r="S289">
            <v>2600000</v>
          </cell>
          <cell r="T289">
            <v>56693563</v>
          </cell>
          <cell r="U289">
            <v>40767755</v>
          </cell>
          <cell r="V289">
            <v>48972401</v>
          </cell>
          <cell r="W289">
            <v>574686743</v>
          </cell>
          <cell r="X289">
            <v>894915353</v>
          </cell>
        </row>
        <row r="290">
          <cell r="C290" t="str">
            <v>Kab. Pulang Pisau</v>
          </cell>
          <cell r="D290">
            <v>5662166</v>
          </cell>
          <cell r="E290">
            <v>25504581</v>
          </cell>
        </row>
        <row r="290">
          <cell r="G290">
            <v>31166747</v>
          </cell>
          <cell r="H290">
            <v>2880325</v>
          </cell>
        </row>
        <row r="290">
          <cell r="J290">
            <v>61051</v>
          </cell>
          <cell r="K290">
            <v>157827348</v>
          </cell>
          <cell r="L290">
            <v>1276373</v>
          </cell>
        </row>
        <row r="290">
          <cell r="N290">
            <v>162045097</v>
          </cell>
          <cell r="O290">
            <v>6302142</v>
          </cell>
          <cell r="P290">
            <v>199513986</v>
          </cell>
          <cell r="Q290">
            <v>417973380</v>
          </cell>
          <cell r="R290">
            <v>16726591</v>
          </cell>
          <cell r="S290">
            <v>800000</v>
          </cell>
          <cell r="T290">
            <v>29955414</v>
          </cell>
          <cell r="U290">
            <v>40621398</v>
          </cell>
          <cell r="V290">
            <v>61864780</v>
          </cell>
          <cell r="W290">
            <v>567941563</v>
          </cell>
          <cell r="X290">
            <v>767455549</v>
          </cell>
        </row>
        <row r="291">
          <cell r="C291" t="str">
            <v>Kab. Murung Raya</v>
          </cell>
          <cell r="D291">
            <v>12203004</v>
          </cell>
          <cell r="E291">
            <v>215211905</v>
          </cell>
        </row>
        <row r="291">
          <cell r="G291">
            <v>227414909</v>
          </cell>
          <cell r="H291">
            <v>4887964</v>
          </cell>
        </row>
        <row r="291">
          <cell r="J291">
            <v>161543</v>
          </cell>
          <cell r="K291">
            <v>1274635650</v>
          </cell>
          <cell r="L291">
            <v>851176</v>
          </cell>
        </row>
        <row r="291">
          <cell r="N291">
            <v>1280536333</v>
          </cell>
          <cell r="O291">
            <v>2882912</v>
          </cell>
          <cell r="P291">
            <v>1510834154</v>
          </cell>
          <cell r="Q291">
            <v>470858830</v>
          </cell>
          <cell r="R291">
            <v>21837493</v>
          </cell>
          <cell r="S291">
            <v>1800000</v>
          </cell>
          <cell r="T291">
            <v>60801488</v>
          </cell>
          <cell r="U291">
            <v>45572962</v>
          </cell>
          <cell r="V291">
            <v>74801415</v>
          </cell>
          <cell r="W291">
            <v>675672188</v>
          </cell>
          <cell r="X291">
            <v>2186506342</v>
          </cell>
        </row>
        <row r="292">
          <cell r="C292" t="str">
            <v>Kab. Barito Timur</v>
          </cell>
          <cell r="D292">
            <v>13362933</v>
          </cell>
          <cell r="E292">
            <v>55442744</v>
          </cell>
        </row>
        <row r="292">
          <cell r="G292">
            <v>68805677</v>
          </cell>
          <cell r="H292">
            <v>1025754</v>
          </cell>
        </row>
        <row r="292">
          <cell r="J292">
            <v>92701</v>
          </cell>
          <cell r="K292">
            <v>301531954</v>
          </cell>
          <cell r="L292">
            <v>833805</v>
          </cell>
        </row>
        <row r="292">
          <cell r="N292">
            <v>303484214</v>
          </cell>
          <cell r="O292">
            <v>4605076</v>
          </cell>
          <cell r="P292">
            <v>376894967</v>
          </cell>
          <cell r="Q292">
            <v>370539605</v>
          </cell>
          <cell r="R292">
            <v>52270596</v>
          </cell>
          <cell r="S292">
            <v>600000</v>
          </cell>
          <cell r="T292">
            <v>25689534</v>
          </cell>
          <cell r="U292">
            <v>18930262</v>
          </cell>
          <cell r="V292">
            <v>37757414</v>
          </cell>
          <cell r="W292">
            <v>505787411</v>
          </cell>
          <cell r="X292">
            <v>882682378</v>
          </cell>
        </row>
        <row r="293">
          <cell r="C293" t="str">
            <v>Provinsi Kalimantan Selatan</v>
          </cell>
          <cell r="D293">
            <v>162324514</v>
          </cell>
          <cell r="E293">
            <v>203016132</v>
          </cell>
          <cell r="F293">
            <v>17005</v>
          </cell>
          <cell r="G293">
            <v>365357651</v>
          </cell>
          <cell r="H293">
            <v>1711123</v>
          </cell>
          <cell r="I293">
            <v>12496999</v>
          </cell>
          <cell r="J293">
            <v>120185</v>
          </cell>
          <cell r="K293">
            <v>2424702265</v>
          </cell>
        </row>
        <row r="293">
          <cell r="N293">
            <v>2439030572</v>
          </cell>
          <cell r="O293">
            <v>9351843</v>
          </cell>
          <cell r="P293">
            <v>2813740066</v>
          </cell>
          <cell r="Q293">
            <v>1038653672</v>
          </cell>
          <cell r="R293">
            <v>34684444</v>
          </cell>
        </row>
        <row r="293">
          <cell r="T293">
            <v>104887303</v>
          </cell>
          <cell r="U293">
            <v>36190202</v>
          </cell>
          <cell r="V293">
            <v>34472721</v>
          </cell>
          <cell r="W293">
            <v>1248888342</v>
          </cell>
          <cell r="X293">
            <v>4062628408</v>
          </cell>
        </row>
        <row r="294">
          <cell r="C294" t="str">
            <v>Kab. Banjar</v>
          </cell>
          <cell r="D294">
            <v>17628950</v>
          </cell>
          <cell r="E294">
            <v>32904520</v>
          </cell>
        </row>
        <row r="294">
          <cell r="G294">
            <v>50533470</v>
          </cell>
          <cell r="H294">
            <v>744139</v>
          </cell>
        </row>
        <row r="294">
          <cell r="J294">
            <v>18558</v>
          </cell>
          <cell r="K294">
            <v>670650763</v>
          </cell>
          <cell r="L294">
            <v>869462</v>
          </cell>
        </row>
        <row r="294">
          <cell r="N294">
            <v>672282922</v>
          </cell>
          <cell r="O294">
            <v>2551764</v>
          </cell>
          <cell r="P294">
            <v>725368156</v>
          </cell>
          <cell r="Q294">
            <v>698817994</v>
          </cell>
          <cell r="R294">
            <v>27087784</v>
          </cell>
          <cell r="S294">
            <v>2600000</v>
          </cell>
          <cell r="T294">
            <v>43381203</v>
          </cell>
          <cell r="U294">
            <v>81453012</v>
          </cell>
          <cell r="V294">
            <v>17613460</v>
          </cell>
          <cell r="W294">
            <v>870953453</v>
          </cell>
          <cell r="X294">
            <v>1596321609</v>
          </cell>
        </row>
        <row r="295">
          <cell r="C295" t="str">
            <v>Kab. Barito Kuala</v>
          </cell>
          <cell r="D295">
            <v>9795775</v>
          </cell>
          <cell r="E295">
            <v>17011809</v>
          </cell>
        </row>
        <row r="295">
          <cell r="G295">
            <v>26807584</v>
          </cell>
          <cell r="H295">
            <v>376815</v>
          </cell>
        </row>
        <row r="295">
          <cell r="J295">
            <v>18180</v>
          </cell>
          <cell r="K295">
            <v>341713387</v>
          </cell>
          <cell r="L295">
            <v>900410</v>
          </cell>
        </row>
        <row r="295">
          <cell r="N295">
            <v>343008792</v>
          </cell>
          <cell r="O295">
            <v>3092989</v>
          </cell>
          <cell r="P295">
            <v>372909365</v>
          </cell>
          <cell r="Q295">
            <v>508661644</v>
          </cell>
          <cell r="R295">
            <v>15750873</v>
          </cell>
          <cell r="S295">
            <v>1200000</v>
          </cell>
          <cell r="T295">
            <v>35585553</v>
          </cell>
          <cell r="U295">
            <v>40522087</v>
          </cell>
          <cell r="V295">
            <v>27914909</v>
          </cell>
          <cell r="W295">
            <v>629635066</v>
          </cell>
          <cell r="X295">
            <v>1002544431</v>
          </cell>
        </row>
        <row r="296">
          <cell r="C296" t="str">
            <v>Kab. Hulu Sungai Selatan</v>
          </cell>
          <cell r="D296">
            <v>9491721</v>
          </cell>
          <cell r="E296">
            <v>69375158</v>
          </cell>
        </row>
        <row r="296">
          <cell r="G296">
            <v>78866879</v>
          </cell>
          <cell r="H296">
            <v>279881</v>
          </cell>
        </row>
        <row r="296">
          <cell r="J296">
            <v>18180</v>
          </cell>
          <cell r="K296">
            <v>439996188</v>
          </cell>
          <cell r="L296">
            <v>833805</v>
          </cell>
        </row>
        <row r="296">
          <cell r="N296">
            <v>441128054</v>
          </cell>
          <cell r="O296">
            <v>2300424</v>
          </cell>
          <cell r="P296">
            <v>522295357</v>
          </cell>
          <cell r="Q296">
            <v>436012016</v>
          </cell>
          <cell r="R296">
            <v>24416176</v>
          </cell>
          <cell r="S296">
            <v>800000</v>
          </cell>
          <cell r="T296">
            <v>25834168</v>
          </cell>
          <cell r="U296">
            <v>23077281</v>
          </cell>
          <cell r="V296">
            <v>22935859</v>
          </cell>
          <cell r="W296">
            <v>533075500</v>
          </cell>
          <cell r="X296">
            <v>1055370857</v>
          </cell>
        </row>
        <row r="297">
          <cell r="C297" t="str">
            <v>Kab. Hulu Sungai Tengah</v>
          </cell>
          <cell r="D297">
            <v>9805715</v>
          </cell>
          <cell r="E297">
            <v>10948603</v>
          </cell>
        </row>
        <row r="297">
          <cell r="G297">
            <v>20754318</v>
          </cell>
          <cell r="H297">
            <v>250432</v>
          </cell>
        </row>
        <row r="297">
          <cell r="J297">
            <v>18180</v>
          </cell>
          <cell r="K297">
            <v>325155135</v>
          </cell>
          <cell r="L297">
            <v>833805</v>
          </cell>
        </row>
        <row r="297">
          <cell r="N297">
            <v>326257552</v>
          </cell>
          <cell r="O297">
            <v>1166153</v>
          </cell>
          <cell r="P297">
            <v>348178023</v>
          </cell>
          <cell r="Q297">
            <v>503340366</v>
          </cell>
          <cell r="R297">
            <v>8827923</v>
          </cell>
          <cell r="S297">
            <v>1600000</v>
          </cell>
          <cell r="T297">
            <v>13017546</v>
          </cell>
          <cell r="U297">
            <v>25177092</v>
          </cell>
          <cell r="V297">
            <v>15236365</v>
          </cell>
          <cell r="W297">
            <v>567199292</v>
          </cell>
          <cell r="X297">
            <v>915377315</v>
          </cell>
        </row>
        <row r="298">
          <cell r="C298" t="str">
            <v>Kab. Hulu Sungai Utara</v>
          </cell>
          <cell r="D298">
            <v>9269403</v>
          </cell>
          <cell r="E298">
            <v>11715269</v>
          </cell>
        </row>
        <row r="298">
          <cell r="G298">
            <v>20984672</v>
          </cell>
          <cell r="H298">
            <v>205110</v>
          </cell>
        </row>
        <row r="298">
          <cell r="J298">
            <v>47613</v>
          </cell>
          <cell r="K298">
            <v>434046343</v>
          </cell>
          <cell r="L298">
            <v>833805</v>
          </cell>
        </row>
        <row r="298">
          <cell r="N298">
            <v>435132871</v>
          </cell>
          <cell r="O298">
            <v>1794580</v>
          </cell>
          <cell r="P298">
            <v>457912123</v>
          </cell>
          <cell r="Q298">
            <v>447754886</v>
          </cell>
          <cell r="R298">
            <v>13938826</v>
          </cell>
          <cell r="S298">
            <v>1000000</v>
          </cell>
          <cell r="T298">
            <v>21121728</v>
          </cell>
          <cell r="U298">
            <v>24946235</v>
          </cell>
          <cell r="V298">
            <v>8616136</v>
          </cell>
          <cell r="W298">
            <v>517377811</v>
          </cell>
          <cell r="X298">
            <v>975289934</v>
          </cell>
        </row>
        <row r="299">
          <cell r="C299" t="str">
            <v>Kab. Kotabaru</v>
          </cell>
          <cell r="D299">
            <v>19984779</v>
          </cell>
          <cell r="E299">
            <v>147106145</v>
          </cell>
        </row>
        <row r="299">
          <cell r="G299">
            <v>167090924</v>
          </cell>
          <cell r="H299">
            <v>1642495</v>
          </cell>
        </row>
        <row r="299">
          <cell r="J299">
            <v>39575</v>
          </cell>
          <cell r="K299">
            <v>1178210362</v>
          </cell>
          <cell r="L299">
            <v>3842781</v>
          </cell>
        </row>
        <row r="299">
          <cell r="N299">
            <v>1183735213</v>
          </cell>
          <cell r="O299">
            <v>5517710</v>
          </cell>
          <cell r="P299">
            <v>1356343847</v>
          </cell>
          <cell r="Q299">
            <v>490061095</v>
          </cell>
          <cell r="R299">
            <v>5807844</v>
          </cell>
          <cell r="S299">
            <v>800000</v>
          </cell>
          <cell r="T299">
            <v>57923536</v>
          </cell>
          <cell r="U299">
            <v>51495075</v>
          </cell>
          <cell r="V299">
            <v>40400508</v>
          </cell>
          <cell r="W299">
            <v>646488058</v>
          </cell>
          <cell r="X299">
            <v>2002831905</v>
          </cell>
        </row>
        <row r="300">
          <cell r="C300" t="str">
            <v>Kab. Tabalong</v>
          </cell>
          <cell r="D300">
            <v>18486581</v>
          </cell>
          <cell r="E300">
            <v>107328405</v>
          </cell>
        </row>
        <row r="300">
          <cell r="G300">
            <v>125814986</v>
          </cell>
          <cell r="H300">
            <v>946831</v>
          </cell>
        </row>
        <row r="300">
          <cell r="J300">
            <v>522584</v>
          </cell>
          <cell r="K300">
            <v>1386696823</v>
          </cell>
          <cell r="L300">
            <v>851176</v>
          </cell>
        </row>
        <row r="300">
          <cell r="N300">
            <v>1389017414</v>
          </cell>
          <cell r="O300">
            <v>2441881</v>
          </cell>
          <cell r="P300">
            <v>1517274281</v>
          </cell>
          <cell r="Q300">
            <v>427375782</v>
          </cell>
          <cell r="R300">
            <v>18817415</v>
          </cell>
          <cell r="S300">
            <v>2000000</v>
          </cell>
          <cell r="T300">
            <v>28752971</v>
          </cell>
          <cell r="U300">
            <v>10318920</v>
          </cell>
          <cell r="V300">
            <v>14212650</v>
          </cell>
          <cell r="W300">
            <v>501477738</v>
          </cell>
          <cell r="X300">
            <v>2018752019</v>
          </cell>
        </row>
        <row r="301">
          <cell r="C301" t="str">
            <v>Kab. Tanah Laut</v>
          </cell>
          <cell r="D301">
            <v>17552234</v>
          </cell>
          <cell r="E301">
            <v>82691068</v>
          </cell>
        </row>
        <row r="301">
          <cell r="G301">
            <v>100243302</v>
          </cell>
          <cell r="H301">
            <v>650393</v>
          </cell>
        </row>
        <row r="301">
          <cell r="J301">
            <v>18180</v>
          </cell>
          <cell r="K301">
            <v>786167342</v>
          </cell>
          <cell r="L301">
            <v>1528526</v>
          </cell>
        </row>
        <row r="301">
          <cell r="N301">
            <v>788364441</v>
          </cell>
          <cell r="O301">
            <v>3463897</v>
          </cell>
          <cell r="P301">
            <v>892071640</v>
          </cell>
          <cell r="Q301">
            <v>472731353</v>
          </cell>
          <cell r="R301">
            <v>17562920</v>
          </cell>
          <cell r="S301">
            <v>1000000</v>
          </cell>
          <cell r="T301">
            <v>31591763</v>
          </cell>
          <cell r="U301">
            <v>23990589</v>
          </cell>
          <cell r="V301">
            <v>22407735</v>
          </cell>
          <cell r="W301">
            <v>569284360</v>
          </cell>
          <cell r="X301">
            <v>1461356000</v>
          </cell>
        </row>
        <row r="302">
          <cell r="C302" t="str">
            <v>Kab. Tapin</v>
          </cell>
          <cell r="D302">
            <v>14196977</v>
          </cell>
          <cell r="E302">
            <v>107394876</v>
          </cell>
        </row>
        <row r="302">
          <cell r="G302">
            <v>121591853</v>
          </cell>
          <cell r="H302">
            <v>173262</v>
          </cell>
        </row>
        <row r="302">
          <cell r="J302">
            <v>18180</v>
          </cell>
          <cell r="K302">
            <v>724095870</v>
          </cell>
          <cell r="L302">
            <v>833805</v>
          </cell>
        </row>
        <row r="302">
          <cell r="N302">
            <v>725121117</v>
          </cell>
          <cell r="O302">
            <v>3468378</v>
          </cell>
          <cell r="P302">
            <v>850181348</v>
          </cell>
          <cell r="Q302">
            <v>405301512</v>
          </cell>
          <cell r="R302">
            <v>9292550</v>
          </cell>
          <cell r="S302">
            <v>1800000</v>
          </cell>
          <cell r="T302">
            <v>25616142</v>
          </cell>
          <cell r="U302">
            <v>20112300</v>
          </cell>
          <cell r="V302">
            <v>12812101</v>
          </cell>
          <cell r="W302">
            <v>474934605</v>
          </cell>
          <cell r="X302">
            <v>1325115953</v>
          </cell>
        </row>
        <row r="303">
          <cell r="C303" t="str">
            <v>Kota Banjarbaru</v>
          </cell>
          <cell r="D303">
            <v>31168865</v>
          </cell>
          <cell r="E303">
            <v>11185067</v>
          </cell>
        </row>
        <row r="303">
          <cell r="G303">
            <v>42353932</v>
          </cell>
          <cell r="H303">
            <v>219141</v>
          </cell>
        </row>
        <row r="303">
          <cell r="J303">
            <v>18180</v>
          </cell>
          <cell r="K303">
            <v>274532323</v>
          </cell>
          <cell r="L303">
            <v>833805</v>
          </cell>
        </row>
        <row r="303">
          <cell r="N303">
            <v>275603449</v>
          </cell>
          <cell r="O303">
            <v>1644098</v>
          </cell>
          <cell r="P303">
            <v>319601479</v>
          </cell>
          <cell r="Q303">
            <v>424525431</v>
          </cell>
          <cell r="R303">
            <v>3484706</v>
          </cell>
          <cell r="S303">
            <v>4000000</v>
          </cell>
          <cell r="T303">
            <v>29778364</v>
          </cell>
          <cell r="U303">
            <v>10221626</v>
          </cell>
          <cell r="V303">
            <v>8796418</v>
          </cell>
          <cell r="W303">
            <v>480806545</v>
          </cell>
          <cell r="X303">
            <v>800408024</v>
          </cell>
        </row>
        <row r="304">
          <cell r="C304" t="str">
            <v>Kota Banjarmasin</v>
          </cell>
          <cell r="D304">
            <v>68684302</v>
          </cell>
          <cell r="E304">
            <v>11544954</v>
          </cell>
        </row>
        <row r="304">
          <cell r="G304">
            <v>80229256</v>
          </cell>
          <cell r="H304">
            <v>157925</v>
          </cell>
        </row>
        <row r="304">
          <cell r="J304">
            <v>18180</v>
          </cell>
          <cell r="K304">
            <v>223413737</v>
          </cell>
          <cell r="L304">
            <v>833805</v>
          </cell>
        </row>
        <row r="304">
          <cell r="N304">
            <v>224423647</v>
          </cell>
          <cell r="O304">
            <v>1714290</v>
          </cell>
          <cell r="P304">
            <v>306367193</v>
          </cell>
          <cell r="Q304">
            <v>754263921</v>
          </cell>
          <cell r="R304">
            <v>9664252</v>
          </cell>
          <cell r="S304">
            <v>10400000</v>
          </cell>
          <cell r="T304">
            <v>48194553</v>
          </cell>
          <cell r="U304">
            <v>61542729</v>
          </cell>
          <cell r="V304">
            <v>5143541</v>
          </cell>
          <cell r="W304">
            <v>889208996</v>
          </cell>
          <cell r="X304">
            <v>1195576189</v>
          </cell>
        </row>
        <row r="305">
          <cell r="C305" t="str">
            <v>Kab. Balangan</v>
          </cell>
          <cell r="D305">
            <v>17537079</v>
          </cell>
          <cell r="E305">
            <v>206377946</v>
          </cell>
        </row>
        <row r="305">
          <cell r="G305">
            <v>223915025</v>
          </cell>
          <cell r="H305">
            <v>420994</v>
          </cell>
        </row>
        <row r="305">
          <cell r="J305">
            <v>68200</v>
          </cell>
          <cell r="K305">
            <v>1320655220</v>
          </cell>
          <cell r="L305">
            <v>833805</v>
          </cell>
        </row>
        <row r="305">
          <cell r="N305">
            <v>1321978219</v>
          </cell>
          <cell r="O305">
            <v>2036250</v>
          </cell>
          <cell r="P305">
            <v>1547929494</v>
          </cell>
          <cell r="Q305">
            <v>327535755</v>
          </cell>
          <cell r="R305">
            <v>12312629</v>
          </cell>
          <cell r="S305">
            <v>600000</v>
          </cell>
          <cell r="T305">
            <v>20608386</v>
          </cell>
          <cell r="U305">
            <v>15796949</v>
          </cell>
          <cell r="V305">
            <v>14040248</v>
          </cell>
          <cell r="W305">
            <v>390893967</v>
          </cell>
          <cell r="X305">
            <v>1938823461</v>
          </cell>
        </row>
        <row r="306">
          <cell r="C306" t="str">
            <v>Kab. Tanah Bumbu</v>
          </cell>
          <cell r="D306">
            <v>33006985</v>
          </cell>
          <cell r="E306">
            <v>247558653</v>
          </cell>
        </row>
        <row r="306">
          <cell r="G306">
            <v>280565638</v>
          </cell>
          <cell r="H306">
            <v>1154747</v>
          </cell>
        </row>
        <row r="306">
          <cell r="J306">
            <v>18558</v>
          </cell>
          <cell r="K306">
            <v>1650271582</v>
          </cell>
          <cell r="L306">
            <v>1204821</v>
          </cell>
        </row>
        <row r="306">
          <cell r="N306">
            <v>1652649708</v>
          </cell>
          <cell r="O306">
            <v>5014498</v>
          </cell>
          <cell r="P306">
            <v>1938229844</v>
          </cell>
          <cell r="Q306">
            <v>385739568</v>
          </cell>
          <cell r="R306">
            <v>47912390</v>
          </cell>
          <cell r="S306">
            <v>1000000</v>
          </cell>
          <cell r="T306">
            <v>46210009</v>
          </cell>
          <cell r="U306">
            <v>9837111</v>
          </cell>
          <cell r="V306">
            <v>31948482</v>
          </cell>
          <cell r="W306">
            <v>522647560</v>
          </cell>
          <cell r="X306">
            <v>2460877404</v>
          </cell>
        </row>
        <row r="307">
          <cell r="C307" t="str">
            <v>Provinsi Kalimantan Timur</v>
          </cell>
          <cell r="D307">
            <v>448002959</v>
          </cell>
          <cell r="E307">
            <v>514288536</v>
          </cell>
          <cell r="F307">
            <v>71672</v>
          </cell>
          <cell r="G307">
            <v>962363167</v>
          </cell>
          <cell r="H307">
            <v>11899397</v>
          </cell>
          <cell r="I307">
            <v>146674805</v>
          </cell>
          <cell r="J307">
            <v>252226346</v>
          </cell>
          <cell r="K307">
            <v>4678057228</v>
          </cell>
        </row>
        <row r="307">
          <cell r="N307">
            <v>5088857776</v>
          </cell>
          <cell r="O307">
            <v>16579129</v>
          </cell>
          <cell r="P307">
            <v>6067800072</v>
          </cell>
          <cell r="Q307">
            <v>776415352</v>
          </cell>
          <cell r="R307">
            <v>170890002</v>
          </cell>
        </row>
        <row r="307">
          <cell r="T307">
            <v>73184031</v>
          </cell>
          <cell r="U307">
            <v>28796964</v>
          </cell>
          <cell r="V307">
            <v>19500988</v>
          </cell>
          <cell r="W307">
            <v>1068787337</v>
          </cell>
          <cell r="X307">
            <v>7136587409</v>
          </cell>
        </row>
        <row r="308">
          <cell r="C308" t="str">
            <v>Kab. Berau</v>
          </cell>
          <cell r="D308">
            <v>56236093</v>
          </cell>
          <cell r="E308">
            <v>129786577</v>
          </cell>
        </row>
        <row r="308">
          <cell r="G308">
            <v>186022670</v>
          </cell>
          <cell r="H308">
            <v>7357268</v>
          </cell>
        </row>
        <row r="308">
          <cell r="J308">
            <v>48738956</v>
          </cell>
          <cell r="K308">
            <v>2329241637</v>
          </cell>
          <cell r="L308">
            <v>3367337</v>
          </cell>
        </row>
        <row r="308">
          <cell r="N308">
            <v>2388705198</v>
          </cell>
          <cell r="O308">
            <v>7870331</v>
          </cell>
          <cell r="P308">
            <v>2582598199</v>
          </cell>
          <cell r="Q308">
            <v>446423020</v>
          </cell>
          <cell r="R308">
            <v>36984350</v>
          </cell>
          <cell r="S308">
            <v>2000000</v>
          </cell>
          <cell r="T308">
            <v>56007816</v>
          </cell>
          <cell r="U308">
            <v>21639743</v>
          </cell>
          <cell r="V308">
            <v>40850229</v>
          </cell>
          <cell r="W308">
            <v>603905158</v>
          </cell>
          <cell r="X308">
            <v>3186503357</v>
          </cell>
        </row>
        <row r="309">
          <cell r="C309" t="str">
            <v>Kab. Kutai Kartanegara</v>
          </cell>
          <cell r="D309">
            <v>90440449</v>
          </cell>
          <cell r="E309">
            <v>1420549251</v>
          </cell>
        </row>
        <row r="309">
          <cell r="G309">
            <v>1510989700</v>
          </cell>
          <cell r="H309">
            <v>7283482</v>
          </cell>
        </row>
        <row r="309">
          <cell r="J309">
            <v>300697812</v>
          </cell>
          <cell r="K309">
            <v>3921053979</v>
          </cell>
          <cell r="L309">
            <v>1880970</v>
          </cell>
        </row>
        <row r="309">
          <cell r="N309">
            <v>4230916243</v>
          </cell>
          <cell r="O309">
            <v>8143974</v>
          </cell>
          <cell r="P309">
            <v>5750049917</v>
          </cell>
          <cell r="Q309">
            <v>416290621</v>
          </cell>
          <cell r="R309">
            <v>107347542</v>
          </cell>
          <cell r="S309">
            <v>8800000</v>
          </cell>
          <cell r="T309">
            <v>59265208</v>
          </cell>
          <cell r="U309">
            <v>25869353</v>
          </cell>
          <cell r="V309">
            <v>15454109</v>
          </cell>
          <cell r="W309">
            <v>633026833</v>
          </cell>
          <cell r="X309">
            <v>6383076750</v>
          </cell>
        </row>
        <row r="310">
          <cell r="C310" t="str">
            <v>Kab. Kutai Barat</v>
          </cell>
          <cell r="D310">
            <v>43500028</v>
          </cell>
          <cell r="E310">
            <v>152198190</v>
          </cell>
        </row>
        <row r="310">
          <cell r="G310">
            <v>195698218</v>
          </cell>
          <cell r="H310">
            <v>4404982</v>
          </cell>
        </row>
        <row r="310">
          <cell r="J310">
            <v>66952684</v>
          </cell>
          <cell r="K310">
            <v>1431999503</v>
          </cell>
          <cell r="L310">
            <v>851176</v>
          </cell>
        </row>
        <row r="310">
          <cell r="N310">
            <v>1504208345</v>
          </cell>
          <cell r="O310">
            <v>6709424</v>
          </cell>
          <cell r="P310">
            <v>1706615987</v>
          </cell>
          <cell r="Q310">
            <v>443565022</v>
          </cell>
          <cell r="R310">
            <v>26925165</v>
          </cell>
          <cell r="S310">
            <v>800000</v>
          </cell>
          <cell r="T310">
            <v>48614635</v>
          </cell>
          <cell r="U310">
            <v>18961870</v>
          </cell>
          <cell r="V310">
            <v>63828002</v>
          </cell>
          <cell r="W310">
            <v>602694694</v>
          </cell>
          <cell r="X310">
            <v>2309310681</v>
          </cell>
        </row>
        <row r="311">
          <cell r="C311" t="str">
            <v>Kab. Kutai Timur</v>
          </cell>
          <cell r="D311">
            <v>94066817</v>
          </cell>
          <cell r="E311">
            <v>516532419</v>
          </cell>
        </row>
        <row r="311">
          <cell r="G311">
            <v>610599236</v>
          </cell>
          <cell r="H311">
            <v>8562914</v>
          </cell>
        </row>
        <row r="311">
          <cell r="J311">
            <v>64515982</v>
          </cell>
          <cell r="K311">
            <v>4024188583</v>
          </cell>
          <cell r="L311">
            <v>2148070</v>
          </cell>
        </row>
        <row r="311">
          <cell r="N311">
            <v>4099415549</v>
          </cell>
          <cell r="O311">
            <v>15157975</v>
          </cell>
          <cell r="P311">
            <v>4725172760</v>
          </cell>
          <cell r="Q311">
            <v>437936019</v>
          </cell>
          <cell r="R311">
            <v>79971689</v>
          </cell>
          <cell r="S311">
            <v>400000</v>
          </cell>
          <cell r="T311">
            <v>68840165</v>
          </cell>
          <cell r="U311">
            <v>38822068</v>
          </cell>
          <cell r="V311">
            <v>29034256</v>
          </cell>
          <cell r="W311">
            <v>655004197</v>
          </cell>
          <cell r="X311">
            <v>5380176957</v>
          </cell>
        </row>
        <row r="312">
          <cell r="C312" t="str">
            <v>Kab. Paser</v>
          </cell>
          <cell r="D312">
            <v>43742089</v>
          </cell>
          <cell r="E312">
            <v>160106504</v>
          </cell>
        </row>
        <row r="312">
          <cell r="G312">
            <v>203848593</v>
          </cell>
          <cell r="H312">
            <v>3261841</v>
          </cell>
        </row>
        <row r="312">
          <cell r="J312">
            <v>52544324</v>
          </cell>
          <cell r="K312">
            <v>1500937889</v>
          </cell>
          <cell r="L312">
            <v>1470383</v>
          </cell>
        </row>
        <row r="312">
          <cell r="N312">
            <v>1558214437</v>
          </cell>
          <cell r="O312">
            <v>7528655</v>
          </cell>
          <cell r="P312">
            <v>1769591685</v>
          </cell>
          <cell r="Q312">
            <v>309164117</v>
          </cell>
          <cell r="R312">
            <v>63338023</v>
          </cell>
          <cell r="S312">
            <v>1000000</v>
          </cell>
          <cell r="T312">
            <v>26289562</v>
          </cell>
          <cell r="U312">
            <v>17984801</v>
          </cell>
          <cell r="V312">
            <v>25375762</v>
          </cell>
          <cell r="W312">
            <v>443152265</v>
          </cell>
          <cell r="X312">
            <v>2212743950</v>
          </cell>
        </row>
        <row r="313">
          <cell r="C313" t="str">
            <v>Kota Balikpapan</v>
          </cell>
          <cell r="D313">
            <v>199824354</v>
          </cell>
          <cell r="E313">
            <v>36932654</v>
          </cell>
        </row>
        <row r="313">
          <cell r="G313">
            <v>236757008</v>
          </cell>
          <cell r="H313">
            <v>1584811</v>
          </cell>
        </row>
        <row r="313">
          <cell r="J313">
            <v>94223789</v>
          </cell>
          <cell r="K313">
            <v>660091030</v>
          </cell>
          <cell r="L313">
            <v>1001998</v>
          </cell>
        </row>
        <row r="313">
          <cell r="N313">
            <v>756901628</v>
          </cell>
          <cell r="O313">
            <v>3178035</v>
          </cell>
          <cell r="P313">
            <v>996836671</v>
          </cell>
          <cell r="Q313">
            <v>541488560</v>
          </cell>
          <cell r="R313">
            <v>46927380</v>
          </cell>
          <cell r="S313">
            <v>6800000</v>
          </cell>
          <cell r="T313">
            <v>39515180</v>
          </cell>
          <cell r="U313">
            <v>14916485</v>
          </cell>
          <cell r="V313">
            <v>2158931</v>
          </cell>
          <cell r="W313">
            <v>651806536</v>
          </cell>
          <cell r="X313">
            <v>1648643207</v>
          </cell>
        </row>
        <row r="314">
          <cell r="C314" t="str">
            <v>Kota Bontang</v>
          </cell>
          <cell r="D314">
            <v>93035438</v>
          </cell>
          <cell r="E314">
            <v>116321990</v>
          </cell>
        </row>
        <row r="314">
          <cell r="G314">
            <v>209357428</v>
          </cell>
          <cell r="H314">
            <v>2263795</v>
          </cell>
        </row>
        <row r="314">
          <cell r="J314">
            <v>66603460</v>
          </cell>
          <cell r="K314">
            <v>957815302</v>
          </cell>
          <cell r="L314">
            <v>983413</v>
          </cell>
        </row>
        <row r="314">
          <cell r="N314">
            <v>1027665970</v>
          </cell>
          <cell r="O314">
            <v>2705917</v>
          </cell>
          <cell r="P314">
            <v>1239729315</v>
          </cell>
          <cell r="Q314">
            <v>238165373</v>
          </cell>
          <cell r="R314">
            <v>6574479</v>
          </cell>
          <cell r="S314">
            <v>3000000</v>
          </cell>
          <cell r="T314">
            <v>19163842</v>
          </cell>
          <cell r="U314">
            <v>5855623</v>
          </cell>
          <cell r="V314">
            <v>1294132</v>
          </cell>
          <cell r="W314">
            <v>274053449</v>
          </cell>
          <cell r="X314">
            <v>1513782764</v>
          </cell>
        </row>
        <row r="315">
          <cell r="C315" t="str">
            <v>Kota Samarinda</v>
          </cell>
          <cell r="D315">
            <v>88047274</v>
          </cell>
          <cell r="E315">
            <v>80930416</v>
          </cell>
        </row>
        <row r="315">
          <cell r="G315">
            <v>168977690</v>
          </cell>
          <cell r="H315">
            <v>1522590</v>
          </cell>
        </row>
        <row r="315">
          <cell r="J315">
            <v>62523512</v>
          </cell>
          <cell r="K315">
            <v>882065255</v>
          </cell>
          <cell r="L315">
            <v>834209</v>
          </cell>
        </row>
        <row r="315">
          <cell r="N315">
            <v>946945566</v>
          </cell>
          <cell r="O315">
            <v>2939206</v>
          </cell>
          <cell r="P315">
            <v>1118862462</v>
          </cell>
          <cell r="Q315">
            <v>762783147</v>
          </cell>
          <cell r="R315">
            <v>51109027</v>
          </cell>
          <cell r="S315">
            <v>11800000</v>
          </cell>
          <cell r="T315">
            <v>55124963</v>
          </cell>
          <cell r="U315">
            <v>41958567</v>
          </cell>
          <cell r="V315">
            <v>4591243</v>
          </cell>
          <cell r="W315">
            <v>927366947</v>
          </cell>
          <cell r="X315">
            <v>2046229409</v>
          </cell>
        </row>
        <row r="316">
          <cell r="C316" t="str">
            <v>Kab. Penajam Paser Utara</v>
          </cell>
          <cell r="D316">
            <v>29825700</v>
          </cell>
          <cell r="E316">
            <v>71025720</v>
          </cell>
        </row>
        <row r="316">
          <cell r="G316">
            <v>100851420</v>
          </cell>
          <cell r="H316">
            <v>2443196</v>
          </cell>
        </row>
        <row r="316">
          <cell r="J316">
            <v>91736773</v>
          </cell>
          <cell r="K316">
            <v>765686192</v>
          </cell>
          <cell r="L316">
            <v>1075029</v>
          </cell>
        </row>
        <row r="316">
          <cell r="N316">
            <v>860941190</v>
          </cell>
          <cell r="O316">
            <v>3784513</v>
          </cell>
          <cell r="P316">
            <v>965577123</v>
          </cell>
          <cell r="Q316">
            <v>224936227</v>
          </cell>
          <cell r="R316">
            <v>54640196</v>
          </cell>
          <cell r="S316">
            <v>4800000</v>
          </cell>
          <cell r="T316">
            <v>19229462</v>
          </cell>
          <cell r="U316">
            <v>6208099</v>
          </cell>
          <cell r="V316">
            <v>20755224</v>
          </cell>
          <cell r="W316">
            <v>330569208</v>
          </cell>
          <cell r="X316">
            <v>1296146331</v>
          </cell>
        </row>
        <row r="317">
          <cell r="C317" t="str">
            <v>Kab. Mahakam Ulu</v>
          </cell>
          <cell r="D317">
            <v>24597372</v>
          </cell>
          <cell r="E317">
            <v>45754922</v>
          </cell>
        </row>
        <row r="317">
          <cell r="G317">
            <v>70352294</v>
          </cell>
          <cell r="H317">
            <v>4961004</v>
          </cell>
        </row>
        <row r="317">
          <cell r="J317">
            <v>63507817</v>
          </cell>
          <cell r="K317">
            <v>919285540</v>
          </cell>
          <cell r="L317">
            <v>851176</v>
          </cell>
        </row>
        <row r="317">
          <cell r="N317">
            <v>988605537</v>
          </cell>
          <cell r="O317">
            <v>2967697</v>
          </cell>
          <cell r="P317">
            <v>1061925528</v>
          </cell>
          <cell r="Q317">
            <v>334513184</v>
          </cell>
          <cell r="R317">
            <v>14171139</v>
          </cell>
        </row>
        <row r="317">
          <cell r="T317">
            <v>31645024</v>
          </cell>
          <cell r="U317">
            <v>6279849</v>
          </cell>
          <cell r="V317">
            <v>101626480</v>
          </cell>
          <cell r="W317">
            <v>488235676</v>
          </cell>
          <cell r="X317">
            <v>1550161204</v>
          </cell>
        </row>
        <row r="318">
          <cell r="C318" t="str">
            <v>Provinsi Sulawesi Utara</v>
          </cell>
          <cell r="D318">
            <v>66464966</v>
          </cell>
          <cell r="E318">
            <v>12162107</v>
          </cell>
        </row>
        <row r="318">
          <cell r="G318">
            <v>78627073</v>
          </cell>
          <cell r="H318">
            <v>4310</v>
          </cell>
          <cell r="I318">
            <v>77338</v>
          </cell>
        </row>
        <row r="318">
          <cell r="K318">
            <v>92163955</v>
          </cell>
        </row>
        <row r="318">
          <cell r="M318">
            <v>12062204</v>
          </cell>
          <cell r="N318">
            <v>104307807</v>
          </cell>
        </row>
        <row r="318">
          <cell r="P318">
            <v>182934880</v>
          </cell>
          <cell r="Q318">
            <v>1163372071</v>
          </cell>
          <cell r="R318">
            <v>108699608</v>
          </cell>
        </row>
        <row r="318">
          <cell r="T318">
            <v>151674714</v>
          </cell>
          <cell r="U318">
            <v>37614178</v>
          </cell>
          <cell r="V318">
            <v>20730778</v>
          </cell>
          <cell r="W318">
            <v>1482091349</v>
          </cell>
          <cell r="X318">
            <v>1665026229</v>
          </cell>
        </row>
        <row r="319">
          <cell r="C319" t="str">
            <v>Kab. Bolaang Mongondow</v>
          </cell>
          <cell r="D319">
            <v>4372370</v>
          </cell>
          <cell r="E319">
            <v>8934204</v>
          </cell>
        </row>
        <row r="319">
          <cell r="G319">
            <v>13306574</v>
          </cell>
          <cell r="H319">
            <v>1043</v>
          </cell>
        </row>
        <row r="319">
          <cell r="K319">
            <v>104757202</v>
          </cell>
          <cell r="L319">
            <v>1161566</v>
          </cell>
          <cell r="M319">
            <v>749532</v>
          </cell>
          <cell r="N319">
            <v>106669343</v>
          </cell>
        </row>
        <row r="319">
          <cell r="P319">
            <v>119975917</v>
          </cell>
          <cell r="Q319">
            <v>485083172</v>
          </cell>
          <cell r="R319">
            <v>14589304</v>
          </cell>
          <cell r="S319">
            <v>400000</v>
          </cell>
          <cell r="T319">
            <v>64520990</v>
          </cell>
          <cell r="U319">
            <v>26084707</v>
          </cell>
          <cell r="V319">
            <v>15008947</v>
          </cell>
          <cell r="W319">
            <v>605687120</v>
          </cell>
          <cell r="X319">
            <v>725663037</v>
          </cell>
        </row>
        <row r="320">
          <cell r="C320" t="str">
            <v>Kab. Minahasa</v>
          </cell>
          <cell r="D320">
            <v>6852186</v>
          </cell>
          <cell r="E320">
            <v>9148803</v>
          </cell>
        </row>
        <row r="320">
          <cell r="G320">
            <v>16000989</v>
          </cell>
          <cell r="H320">
            <v>1525</v>
          </cell>
        </row>
        <row r="320">
          <cell r="K320">
            <v>12994912</v>
          </cell>
          <cell r="L320">
            <v>1097051</v>
          </cell>
          <cell r="M320">
            <v>18447729</v>
          </cell>
          <cell r="N320">
            <v>32541217</v>
          </cell>
        </row>
        <row r="320">
          <cell r="P320">
            <v>48542206</v>
          </cell>
          <cell r="Q320">
            <v>606345856</v>
          </cell>
          <cell r="R320">
            <v>5807844</v>
          </cell>
          <cell r="S320">
            <v>8600000</v>
          </cell>
          <cell r="T320">
            <v>55428350</v>
          </cell>
          <cell r="U320">
            <v>15359006</v>
          </cell>
          <cell r="V320">
            <v>17707466</v>
          </cell>
          <cell r="W320">
            <v>709248522</v>
          </cell>
          <cell r="X320">
            <v>757790728</v>
          </cell>
        </row>
        <row r="321">
          <cell r="C321" t="str">
            <v>Kab. Sangihe</v>
          </cell>
          <cell r="D321">
            <v>5046269</v>
          </cell>
          <cell r="E321">
            <v>1277054</v>
          </cell>
        </row>
        <row r="321">
          <cell r="G321">
            <v>6323323</v>
          </cell>
          <cell r="H321">
            <v>308</v>
          </cell>
        </row>
        <row r="321">
          <cell r="K321">
            <v>7680344</v>
          </cell>
          <cell r="L321">
            <v>3325795</v>
          </cell>
          <cell r="M321">
            <v>648488</v>
          </cell>
          <cell r="N321">
            <v>11654935</v>
          </cell>
        </row>
        <row r="321">
          <cell r="P321">
            <v>17978258</v>
          </cell>
          <cell r="Q321">
            <v>437159340</v>
          </cell>
          <cell r="R321">
            <v>16540740</v>
          </cell>
          <cell r="S321">
            <v>4400000</v>
          </cell>
          <cell r="T321">
            <v>43710648</v>
          </cell>
          <cell r="U321">
            <v>35539591</v>
          </cell>
          <cell r="V321">
            <v>14125729</v>
          </cell>
          <cell r="W321">
            <v>551476048</v>
          </cell>
          <cell r="X321">
            <v>569454306</v>
          </cell>
        </row>
        <row r="322">
          <cell r="C322" t="str">
            <v>Kota Bitung</v>
          </cell>
          <cell r="D322">
            <v>7621411</v>
          </cell>
          <cell r="E322">
            <v>8415510</v>
          </cell>
        </row>
        <row r="322">
          <cell r="G322">
            <v>16036921</v>
          </cell>
          <cell r="H322">
            <v>1493</v>
          </cell>
        </row>
        <row r="322">
          <cell r="K322">
            <v>44847458</v>
          </cell>
          <cell r="L322">
            <v>1093811</v>
          </cell>
          <cell r="M322">
            <v>632948</v>
          </cell>
          <cell r="N322">
            <v>46575710</v>
          </cell>
        </row>
        <row r="322">
          <cell r="P322">
            <v>62612631</v>
          </cell>
          <cell r="Q322">
            <v>438467799</v>
          </cell>
          <cell r="R322">
            <v>1858510</v>
          </cell>
          <cell r="S322">
            <v>13800000</v>
          </cell>
          <cell r="T322">
            <v>42220509</v>
          </cell>
          <cell r="U322">
            <v>23337215</v>
          </cell>
          <cell r="V322">
            <v>4909709</v>
          </cell>
          <cell r="W322">
            <v>524593742</v>
          </cell>
          <cell r="X322">
            <v>587206373</v>
          </cell>
        </row>
        <row r="323">
          <cell r="C323" t="str">
            <v>Kota Manado</v>
          </cell>
          <cell r="D323">
            <v>46158947</v>
          </cell>
          <cell r="E323">
            <v>1157086</v>
          </cell>
        </row>
        <row r="323">
          <cell r="G323">
            <v>47316033</v>
          </cell>
          <cell r="H323">
            <v>1525</v>
          </cell>
        </row>
        <row r="323">
          <cell r="K323">
            <v>12994799</v>
          </cell>
          <cell r="L323">
            <v>1036331</v>
          </cell>
          <cell r="M323">
            <v>1688042</v>
          </cell>
          <cell r="N323">
            <v>15720697</v>
          </cell>
        </row>
        <row r="323">
          <cell r="P323">
            <v>63036730</v>
          </cell>
          <cell r="Q323">
            <v>732279022</v>
          </cell>
          <cell r="R323">
            <v>28667518</v>
          </cell>
          <cell r="S323">
            <v>17400000</v>
          </cell>
          <cell r="T323">
            <v>47139314</v>
          </cell>
          <cell r="U323">
            <v>18985692</v>
          </cell>
          <cell r="V323">
            <v>7065435</v>
          </cell>
          <cell r="W323">
            <v>851536981</v>
          </cell>
          <cell r="X323">
            <v>914573711</v>
          </cell>
        </row>
        <row r="324">
          <cell r="C324" t="str">
            <v>Kab. Kepulauan Talaud</v>
          </cell>
          <cell r="D324">
            <v>3399566</v>
          </cell>
          <cell r="E324">
            <v>1093186</v>
          </cell>
        </row>
        <row r="324">
          <cell r="G324">
            <v>4492752</v>
          </cell>
          <cell r="H324">
            <v>308</v>
          </cell>
        </row>
        <row r="324">
          <cell r="K324">
            <v>7680344</v>
          </cell>
          <cell r="L324">
            <v>2535552</v>
          </cell>
          <cell r="M324">
            <v>648488</v>
          </cell>
          <cell r="N324">
            <v>10864692</v>
          </cell>
        </row>
        <row r="324">
          <cell r="P324">
            <v>15357444</v>
          </cell>
          <cell r="Q324">
            <v>421449883</v>
          </cell>
          <cell r="R324">
            <v>2973616</v>
          </cell>
          <cell r="S324">
            <v>2200000</v>
          </cell>
          <cell r="T324">
            <v>32680527</v>
          </cell>
          <cell r="U324">
            <v>43690228</v>
          </cell>
          <cell r="V324">
            <v>14025022</v>
          </cell>
          <cell r="W324">
            <v>517019276</v>
          </cell>
          <cell r="X324">
            <v>532376720</v>
          </cell>
        </row>
        <row r="325">
          <cell r="C325" t="str">
            <v>Kab. Minahasa Selatan</v>
          </cell>
          <cell r="D325">
            <v>4869650</v>
          </cell>
          <cell r="E325">
            <v>1569730</v>
          </cell>
        </row>
        <row r="325">
          <cell r="G325">
            <v>6439380</v>
          </cell>
          <cell r="H325">
            <v>371</v>
          </cell>
        </row>
        <row r="325">
          <cell r="K325">
            <v>14823477</v>
          </cell>
          <cell r="L325">
            <v>1129296</v>
          </cell>
          <cell r="M325">
            <v>2323862</v>
          </cell>
          <cell r="N325">
            <v>18277006</v>
          </cell>
        </row>
        <row r="325">
          <cell r="P325">
            <v>24716386</v>
          </cell>
          <cell r="Q325">
            <v>477017618</v>
          </cell>
          <cell r="R325">
            <v>2323138</v>
          </cell>
          <cell r="S325">
            <v>2000000</v>
          </cell>
          <cell r="T325">
            <v>42789875</v>
          </cell>
          <cell r="U325">
            <v>24450143</v>
          </cell>
          <cell r="V325">
            <v>14657123</v>
          </cell>
          <cell r="W325">
            <v>563237897</v>
          </cell>
          <cell r="X325">
            <v>587954283</v>
          </cell>
        </row>
        <row r="326">
          <cell r="C326" t="str">
            <v>Kota Tomohon</v>
          </cell>
          <cell r="D326">
            <v>5042681</v>
          </cell>
          <cell r="E326">
            <v>8037437</v>
          </cell>
        </row>
        <row r="326">
          <cell r="G326">
            <v>13080118</v>
          </cell>
          <cell r="H326">
            <v>302</v>
          </cell>
        </row>
        <row r="326">
          <cell r="K326">
            <v>7523602</v>
          </cell>
          <cell r="L326">
            <v>833805</v>
          </cell>
          <cell r="M326">
            <v>15481217</v>
          </cell>
          <cell r="N326">
            <v>23838926</v>
          </cell>
        </row>
        <row r="326">
          <cell r="P326">
            <v>36919044</v>
          </cell>
          <cell r="Q326">
            <v>375311713</v>
          </cell>
          <cell r="R326">
            <v>4599812</v>
          </cell>
          <cell r="S326">
            <v>8800000</v>
          </cell>
          <cell r="T326">
            <v>22204651</v>
          </cell>
          <cell r="U326">
            <v>17216535</v>
          </cell>
          <cell r="V326">
            <v>9191701</v>
          </cell>
          <cell r="W326">
            <v>437324412</v>
          </cell>
          <cell r="X326">
            <v>474243456</v>
          </cell>
        </row>
        <row r="327">
          <cell r="C327" t="str">
            <v>Kab. Minahasa Utara</v>
          </cell>
          <cell r="D327">
            <v>8815732</v>
          </cell>
          <cell r="E327">
            <v>11874796</v>
          </cell>
        </row>
        <row r="327">
          <cell r="G327">
            <v>20690528</v>
          </cell>
          <cell r="H327">
            <v>7379</v>
          </cell>
        </row>
        <row r="327">
          <cell r="K327">
            <v>63714276</v>
          </cell>
          <cell r="L327">
            <v>1556730</v>
          </cell>
          <cell r="M327">
            <v>1662237</v>
          </cell>
          <cell r="N327">
            <v>66940622</v>
          </cell>
        </row>
        <row r="327">
          <cell r="P327">
            <v>87631150</v>
          </cell>
          <cell r="Q327">
            <v>417515732</v>
          </cell>
          <cell r="R327">
            <v>20327454</v>
          </cell>
          <cell r="S327">
            <v>1200000</v>
          </cell>
          <cell r="T327">
            <v>62982086</v>
          </cell>
          <cell r="U327">
            <v>23346339</v>
          </cell>
          <cell r="V327">
            <v>8844557</v>
          </cell>
          <cell r="W327">
            <v>534216168</v>
          </cell>
          <cell r="X327">
            <v>621847318</v>
          </cell>
        </row>
        <row r="328">
          <cell r="C328" t="str">
            <v>Kab. Kep. Siau Tagulandang Biaro</v>
          </cell>
          <cell r="D328">
            <v>3045121</v>
          </cell>
          <cell r="E328">
            <v>1009517</v>
          </cell>
        </row>
        <row r="328">
          <cell r="G328">
            <v>4054638</v>
          </cell>
          <cell r="H328">
            <v>308</v>
          </cell>
        </row>
        <row r="328">
          <cell r="K328">
            <v>7680344</v>
          </cell>
          <cell r="L328">
            <v>1863752</v>
          </cell>
          <cell r="M328">
            <v>648488</v>
          </cell>
          <cell r="N328">
            <v>10192892</v>
          </cell>
        </row>
        <row r="328">
          <cell r="P328">
            <v>14247530</v>
          </cell>
          <cell r="Q328">
            <v>315517808</v>
          </cell>
          <cell r="R328">
            <v>7434040</v>
          </cell>
          <cell r="S328">
            <v>2000000</v>
          </cell>
          <cell r="T328">
            <v>41072739</v>
          </cell>
          <cell r="U328">
            <v>25068088</v>
          </cell>
          <cell r="V328">
            <v>14010729</v>
          </cell>
          <cell r="W328">
            <v>405103404</v>
          </cell>
          <cell r="X328">
            <v>419350934</v>
          </cell>
        </row>
        <row r="329">
          <cell r="C329" t="str">
            <v>Kota Kotamobagu</v>
          </cell>
          <cell r="D329">
            <v>6847442</v>
          </cell>
          <cell r="E329">
            <v>954984</v>
          </cell>
        </row>
        <row r="329">
          <cell r="G329">
            <v>7802426</v>
          </cell>
          <cell r="H329">
            <v>371</v>
          </cell>
        </row>
        <row r="329">
          <cell r="K329">
            <v>14811308</v>
          </cell>
          <cell r="L329">
            <v>833805</v>
          </cell>
          <cell r="M329">
            <v>648794</v>
          </cell>
          <cell r="N329">
            <v>16294278</v>
          </cell>
        </row>
        <row r="329">
          <cell r="P329">
            <v>24096704</v>
          </cell>
          <cell r="Q329">
            <v>332728033</v>
          </cell>
          <cell r="R329">
            <v>17446763</v>
          </cell>
          <cell r="S329">
            <v>3600000</v>
          </cell>
          <cell r="T329">
            <v>32480217</v>
          </cell>
          <cell r="U329">
            <v>8944687</v>
          </cell>
          <cell r="V329">
            <v>7622468</v>
          </cell>
          <cell r="W329">
            <v>402822168</v>
          </cell>
          <cell r="X329">
            <v>426918872</v>
          </cell>
        </row>
        <row r="330">
          <cell r="C330" t="str">
            <v>Kab. Bolaang Mongondow Utara</v>
          </cell>
          <cell r="D330">
            <v>3184834</v>
          </cell>
          <cell r="E330">
            <v>1166428</v>
          </cell>
        </row>
        <row r="330">
          <cell r="G330">
            <v>4351262</v>
          </cell>
          <cell r="H330">
            <v>10645</v>
          </cell>
        </row>
        <row r="330">
          <cell r="K330">
            <v>15487989</v>
          </cell>
          <cell r="L330">
            <v>1267696</v>
          </cell>
          <cell r="M330">
            <v>649928</v>
          </cell>
          <cell r="N330">
            <v>17416258</v>
          </cell>
        </row>
        <row r="330">
          <cell r="P330">
            <v>21767520</v>
          </cell>
          <cell r="Q330">
            <v>310902216</v>
          </cell>
          <cell r="R330">
            <v>19003266</v>
          </cell>
          <cell r="S330">
            <v>200000</v>
          </cell>
          <cell r="T330">
            <v>35934710</v>
          </cell>
          <cell r="U330">
            <v>26257863</v>
          </cell>
          <cell r="V330">
            <v>10133340</v>
          </cell>
          <cell r="W330">
            <v>402431395</v>
          </cell>
          <cell r="X330">
            <v>424198915</v>
          </cell>
        </row>
        <row r="331">
          <cell r="C331" t="str">
            <v>Kab. Minahasa Tenggara</v>
          </cell>
          <cell r="D331">
            <v>3481730</v>
          </cell>
          <cell r="E331">
            <v>1161687</v>
          </cell>
        </row>
        <row r="331">
          <cell r="G331">
            <v>4643417</v>
          </cell>
          <cell r="H331">
            <v>302</v>
          </cell>
        </row>
        <row r="331">
          <cell r="K331">
            <v>7561950</v>
          </cell>
          <cell r="L331">
            <v>1035284</v>
          </cell>
          <cell r="M331">
            <v>1653484</v>
          </cell>
          <cell r="N331">
            <v>10251020</v>
          </cell>
        </row>
        <row r="331">
          <cell r="P331">
            <v>14894437</v>
          </cell>
          <cell r="Q331">
            <v>315441850</v>
          </cell>
          <cell r="R331">
            <v>19867473</v>
          </cell>
          <cell r="S331">
            <v>1800000</v>
          </cell>
          <cell r="T331">
            <v>31882833</v>
          </cell>
          <cell r="U331">
            <v>30218966</v>
          </cell>
          <cell r="V331">
            <v>24290201</v>
          </cell>
          <cell r="W331">
            <v>423501323</v>
          </cell>
          <cell r="X331">
            <v>438395760</v>
          </cell>
        </row>
        <row r="332">
          <cell r="C332" t="str">
            <v>Kab. Bolaang Mongondow Timur</v>
          </cell>
          <cell r="D332">
            <v>3342481</v>
          </cell>
          <cell r="E332">
            <v>1171651</v>
          </cell>
        </row>
        <row r="332">
          <cell r="G332">
            <v>4514132</v>
          </cell>
          <cell r="H332">
            <v>431</v>
          </cell>
        </row>
        <row r="332">
          <cell r="K332">
            <v>16055168</v>
          </cell>
          <cell r="L332">
            <v>1143032</v>
          </cell>
          <cell r="M332">
            <v>809502</v>
          </cell>
          <cell r="N332">
            <v>18008133</v>
          </cell>
        </row>
        <row r="332">
          <cell r="P332">
            <v>22522265</v>
          </cell>
          <cell r="Q332">
            <v>270983555</v>
          </cell>
          <cell r="R332">
            <v>3647326</v>
          </cell>
        </row>
        <row r="332">
          <cell r="T332">
            <v>31128615</v>
          </cell>
          <cell r="U332">
            <v>26718284</v>
          </cell>
          <cell r="V332">
            <v>34113790</v>
          </cell>
          <cell r="W332">
            <v>366591570</v>
          </cell>
          <cell r="X332">
            <v>389113835</v>
          </cell>
        </row>
        <row r="333">
          <cell r="C333" t="str">
            <v>Kab. Bolaang Mongondow Selatan</v>
          </cell>
          <cell r="D333">
            <v>2817750</v>
          </cell>
          <cell r="E333">
            <v>7859262</v>
          </cell>
        </row>
        <row r="333">
          <cell r="G333">
            <v>10677012</v>
          </cell>
          <cell r="H333">
            <v>5616</v>
          </cell>
        </row>
        <row r="333">
          <cell r="K333">
            <v>18464093</v>
          </cell>
          <cell r="L333">
            <v>1373045</v>
          </cell>
          <cell r="M333">
            <v>656125</v>
          </cell>
          <cell r="N333">
            <v>20498879</v>
          </cell>
        </row>
        <row r="333">
          <cell r="P333">
            <v>31175891</v>
          </cell>
          <cell r="Q333">
            <v>275341389</v>
          </cell>
          <cell r="R333">
            <v>6086621</v>
          </cell>
        </row>
        <row r="333">
          <cell r="T333">
            <v>40566825</v>
          </cell>
          <cell r="U333">
            <v>27962189</v>
          </cell>
          <cell r="V333">
            <v>27315415</v>
          </cell>
          <cell r="W333">
            <v>377272439</v>
          </cell>
          <cell r="X333">
            <v>408448330</v>
          </cell>
        </row>
        <row r="334">
          <cell r="C334" t="str">
            <v>Provinsi Sulawesi Tengah</v>
          </cell>
          <cell r="D334">
            <v>148173891</v>
          </cell>
          <cell r="E334">
            <v>97703470</v>
          </cell>
          <cell r="F334">
            <v>616035</v>
          </cell>
          <cell r="G334">
            <v>246493396</v>
          </cell>
          <cell r="H334">
            <v>636985</v>
          </cell>
          <cell r="I334">
            <v>4195953</v>
          </cell>
          <cell r="J334">
            <v>99253969</v>
          </cell>
          <cell r="K334">
            <v>229821384</v>
          </cell>
        </row>
        <row r="334">
          <cell r="N334">
            <v>333908291</v>
          </cell>
          <cell r="O334">
            <v>5771583</v>
          </cell>
          <cell r="P334">
            <v>586173270</v>
          </cell>
          <cell r="Q334">
            <v>1245594960</v>
          </cell>
          <cell r="R334">
            <v>123823234</v>
          </cell>
        </row>
        <row r="334">
          <cell r="T334">
            <v>158979905</v>
          </cell>
          <cell r="U334">
            <v>62278343</v>
          </cell>
          <cell r="V334">
            <v>96179551</v>
          </cell>
          <cell r="W334">
            <v>1686855993</v>
          </cell>
          <cell r="X334">
            <v>2273029263</v>
          </cell>
        </row>
        <row r="335">
          <cell r="C335" t="str">
            <v>Kab. Banggai</v>
          </cell>
          <cell r="D335">
            <v>18621043</v>
          </cell>
          <cell r="E335">
            <v>315153725</v>
          </cell>
        </row>
        <row r="335">
          <cell r="G335">
            <v>333774768</v>
          </cell>
          <cell r="H335">
            <v>99752</v>
          </cell>
        </row>
        <row r="335">
          <cell r="J335">
            <v>357531774</v>
          </cell>
          <cell r="K335">
            <v>80660208</v>
          </cell>
          <cell r="L335">
            <v>3617476</v>
          </cell>
        </row>
        <row r="335">
          <cell r="N335">
            <v>441909210</v>
          </cell>
          <cell r="O335">
            <v>2721824</v>
          </cell>
          <cell r="P335">
            <v>778405802</v>
          </cell>
          <cell r="Q335">
            <v>775257834</v>
          </cell>
          <cell r="R335">
            <v>31943142</v>
          </cell>
          <cell r="S335">
            <v>9200000</v>
          </cell>
          <cell r="T335">
            <v>83155547</v>
          </cell>
          <cell r="U335">
            <v>19434356</v>
          </cell>
          <cell r="V335">
            <v>25484968</v>
          </cell>
          <cell r="W335">
            <v>944475847</v>
          </cell>
          <cell r="X335">
            <v>1722881649</v>
          </cell>
        </row>
        <row r="336">
          <cell r="C336" t="str">
            <v>Kab. Banggai Kepulauan</v>
          </cell>
          <cell r="D336">
            <v>6670508</v>
          </cell>
          <cell r="E336">
            <v>5506191</v>
          </cell>
        </row>
        <row r="336">
          <cell r="G336">
            <v>12176699</v>
          </cell>
          <cell r="H336">
            <v>53083</v>
          </cell>
        </row>
        <row r="336">
          <cell r="J336">
            <v>12665474</v>
          </cell>
          <cell r="K336">
            <v>19124015</v>
          </cell>
          <cell r="L336">
            <v>2548548</v>
          </cell>
        </row>
        <row r="336">
          <cell r="N336">
            <v>34391120</v>
          </cell>
        </row>
        <row r="336">
          <cell r="P336">
            <v>46567819</v>
          </cell>
          <cell r="Q336">
            <v>357265993</v>
          </cell>
          <cell r="R336">
            <v>11336911</v>
          </cell>
          <cell r="S336">
            <v>600000</v>
          </cell>
          <cell r="T336">
            <v>40580516</v>
          </cell>
          <cell r="U336">
            <v>34825504</v>
          </cell>
          <cell r="V336">
            <v>58288147</v>
          </cell>
          <cell r="W336">
            <v>502897071</v>
          </cell>
          <cell r="X336">
            <v>549464890</v>
          </cell>
        </row>
        <row r="337">
          <cell r="C337" t="str">
            <v>Kab. Buol</v>
          </cell>
          <cell r="D337">
            <v>7182411</v>
          </cell>
          <cell r="E337">
            <v>9131429</v>
          </cell>
        </row>
        <row r="337">
          <cell r="G337">
            <v>16313840</v>
          </cell>
          <cell r="H337">
            <v>204500</v>
          </cell>
        </row>
        <row r="337">
          <cell r="J337">
            <v>12665474</v>
          </cell>
          <cell r="K337">
            <v>19394917</v>
          </cell>
          <cell r="L337">
            <v>1518437</v>
          </cell>
        </row>
        <row r="337">
          <cell r="N337">
            <v>33783328</v>
          </cell>
          <cell r="O337">
            <v>2403573</v>
          </cell>
          <cell r="P337">
            <v>52500741</v>
          </cell>
          <cell r="Q337">
            <v>392496117</v>
          </cell>
          <cell r="R337">
            <v>21140552</v>
          </cell>
          <cell r="S337">
            <v>1400000</v>
          </cell>
          <cell r="T337">
            <v>60043849</v>
          </cell>
          <cell r="U337">
            <v>29354755</v>
          </cell>
          <cell r="V337">
            <v>43073904</v>
          </cell>
          <cell r="W337">
            <v>547509177</v>
          </cell>
          <cell r="X337">
            <v>600009918</v>
          </cell>
        </row>
        <row r="338">
          <cell r="C338" t="str">
            <v>Kab. Toli Toli</v>
          </cell>
          <cell r="D338">
            <v>8245669</v>
          </cell>
          <cell r="E338">
            <v>6323857</v>
          </cell>
        </row>
        <row r="338">
          <cell r="G338">
            <v>14569526</v>
          </cell>
          <cell r="H338">
            <v>110576</v>
          </cell>
        </row>
        <row r="338">
          <cell r="J338">
            <v>12665474</v>
          </cell>
          <cell r="K338">
            <v>20410618</v>
          </cell>
          <cell r="L338">
            <v>2059396</v>
          </cell>
        </row>
        <row r="338">
          <cell r="N338">
            <v>35246064</v>
          </cell>
          <cell r="O338">
            <v>1886349</v>
          </cell>
          <cell r="P338">
            <v>51701939</v>
          </cell>
          <cell r="Q338">
            <v>490084624</v>
          </cell>
          <cell r="R338">
            <v>9060237</v>
          </cell>
          <cell r="S338">
            <v>1200000</v>
          </cell>
          <cell r="T338">
            <v>53281308</v>
          </cell>
          <cell r="U338">
            <v>52781980</v>
          </cell>
          <cell r="V338">
            <v>42823541</v>
          </cell>
          <cell r="W338">
            <v>649231690</v>
          </cell>
          <cell r="X338">
            <v>700933629</v>
          </cell>
        </row>
        <row r="339">
          <cell r="C339" t="str">
            <v>Kab. Donggala</v>
          </cell>
          <cell r="D339">
            <v>7583785</v>
          </cell>
          <cell r="E339">
            <v>8498749</v>
          </cell>
        </row>
        <row r="339">
          <cell r="G339">
            <v>16082534</v>
          </cell>
          <cell r="H339">
            <v>87167</v>
          </cell>
        </row>
        <row r="339">
          <cell r="J339">
            <v>12665474</v>
          </cell>
          <cell r="K339">
            <v>22040286</v>
          </cell>
          <cell r="L339">
            <v>2386699</v>
          </cell>
        </row>
        <row r="339">
          <cell r="N339">
            <v>37179626</v>
          </cell>
          <cell r="O339">
            <v>2619694</v>
          </cell>
          <cell r="P339">
            <v>55881854</v>
          </cell>
          <cell r="Q339">
            <v>514464304</v>
          </cell>
          <cell r="R339">
            <v>81542130</v>
          </cell>
          <cell r="S339">
            <v>1800000</v>
          </cell>
          <cell r="T339">
            <v>74500124</v>
          </cell>
          <cell r="U339">
            <v>61572723</v>
          </cell>
          <cell r="V339">
            <v>43510919</v>
          </cell>
          <cell r="W339">
            <v>777390200</v>
          </cell>
          <cell r="X339">
            <v>833272054</v>
          </cell>
        </row>
        <row r="340">
          <cell r="C340" t="str">
            <v>Kab. Morowali</v>
          </cell>
          <cell r="D340">
            <v>113455542</v>
          </cell>
          <cell r="E340">
            <v>83186840</v>
          </cell>
        </row>
        <row r="340">
          <cell r="G340">
            <v>196642382</v>
          </cell>
          <cell r="H340">
            <v>931098</v>
          </cell>
        </row>
        <row r="340">
          <cell r="J340">
            <v>12665474</v>
          </cell>
          <cell r="K340">
            <v>293197335</v>
          </cell>
          <cell r="L340">
            <v>3162769</v>
          </cell>
        </row>
        <row r="340">
          <cell r="N340">
            <v>309956676</v>
          </cell>
          <cell r="O340">
            <v>2990929</v>
          </cell>
          <cell r="P340">
            <v>509589987</v>
          </cell>
          <cell r="Q340">
            <v>402870475</v>
          </cell>
          <cell r="R340">
            <v>27877651</v>
          </cell>
          <cell r="S340">
            <v>1400000</v>
          </cell>
          <cell r="T340">
            <v>53025406</v>
          </cell>
          <cell r="U340">
            <v>20226607</v>
          </cell>
          <cell r="V340">
            <v>40951773</v>
          </cell>
          <cell r="W340">
            <v>546351912</v>
          </cell>
          <cell r="X340">
            <v>1055941899</v>
          </cell>
        </row>
        <row r="341">
          <cell r="C341" t="str">
            <v>Kab. Poso</v>
          </cell>
          <cell r="D341">
            <v>8569261</v>
          </cell>
          <cell r="E341">
            <v>6268560</v>
          </cell>
        </row>
        <row r="341">
          <cell r="G341">
            <v>14837821</v>
          </cell>
          <cell r="H341">
            <v>119719</v>
          </cell>
        </row>
        <row r="341">
          <cell r="J341">
            <v>12665474</v>
          </cell>
          <cell r="K341">
            <v>36361992</v>
          </cell>
          <cell r="L341">
            <v>1119828</v>
          </cell>
        </row>
        <row r="341">
          <cell r="N341">
            <v>50267013</v>
          </cell>
          <cell r="O341">
            <v>2590960</v>
          </cell>
          <cell r="P341">
            <v>67695794</v>
          </cell>
          <cell r="Q341">
            <v>565081001</v>
          </cell>
          <cell r="R341">
            <v>47782294</v>
          </cell>
          <cell r="S341">
            <v>5600000</v>
          </cell>
          <cell r="T341">
            <v>57956038</v>
          </cell>
          <cell r="U341">
            <v>30585735</v>
          </cell>
          <cell r="V341">
            <v>38375134</v>
          </cell>
          <cell r="W341">
            <v>745380202</v>
          </cell>
          <cell r="X341">
            <v>813075996</v>
          </cell>
        </row>
        <row r="342">
          <cell r="C342" t="str">
            <v>Kota Palu</v>
          </cell>
          <cell r="D342">
            <v>29308966</v>
          </cell>
          <cell r="E342">
            <v>7488966</v>
          </cell>
        </row>
        <row r="342">
          <cell r="G342">
            <v>36797932</v>
          </cell>
          <cell r="H342">
            <v>55450</v>
          </cell>
        </row>
        <row r="342">
          <cell r="J342">
            <v>12665474</v>
          </cell>
          <cell r="K342">
            <v>48705108</v>
          </cell>
          <cell r="L342">
            <v>907601</v>
          </cell>
        </row>
        <row r="342">
          <cell r="N342">
            <v>62333633</v>
          </cell>
          <cell r="O342">
            <v>780656</v>
          </cell>
          <cell r="P342">
            <v>99912221</v>
          </cell>
          <cell r="Q342">
            <v>574632006</v>
          </cell>
          <cell r="R342">
            <v>67240894</v>
          </cell>
          <cell r="S342">
            <v>9200000</v>
          </cell>
          <cell r="T342">
            <v>66404971</v>
          </cell>
          <cell r="U342">
            <v>15834097</v>
          </cell>
          <cell r="V342">
            <v>16815527</v>
          </cell>
          <cell r="W342">
            <v>750127495</v>
          </cell>
          <cell r="X342">
            <v>850039716</v>
          </cell>
        </row>
        <row r="343">
          <cell r="C343" t="str">
            <v>Kab. Parigi Moutong</v>
          </cell>
          <cell r="D343">
            <v>8414474</v>
          </cell>
          <cell r="E343">
            <v>5753313</v>
          </cell>
        </row>
        <row r="343">
          <cell r="G343">
            <v>14167787</v>
          </cell>
          <cell r="H343">
            <v>190525</v>
          </cell>
        </row>
        <row r="343">
          <cell r="J343">
            <v>12665474</v>
          </cell>
          <cell r="K343">
            <v>23526118</v>
          </cell>
          <cell r="L343">
            <v>2631327</v>
          </cell>
        </row>
        <row r="343">
          <cell r="N343">
            <v>39013444</v>
          </cell>
          <cell r="O343">
            <v>1513872</v>
          </cell>
          <cell r="P343">
            <v>54695103</v>
          </cell>
          <cell r="Q343">
            <v>555403952</v>
          </cell>
          <cell r="R343">
            <v>110711446</v>
          </cell>
          <cell r="S343">
            <v>1000000</v>
          </cell>
          <cell r="T343">
            <v>120823754</v>
          </cell>
          <cell r="U343">
            <v>70595058</v>
          </cell>
          <cell r="V343">
            <v>53135666</v>
          </cell>
          <cell r="W343">
            <v>911669876</v>
          </cell>
          <cell r="X343">
            <v>966364979</v>
          </cell>
        </row>
        <row r="344">
          <cell r="C344" t="str">
            <v>Kab. Tojo Una Una</v>
          </cell>
          <cell r="D344">
            <v>7259717</v>
          </cell>
          <cell r="E344">
            <v>5978240</v>
          </cell>
        </row>
        <row r="344">
          <cell r="G344">
            <v>13237957</v>
          </cell>
          <cell r="H344">
            <v>117867</v>
          </cell>
        </row>
        <row r="344">
          <cell r="J344">
            <v>87105949</v>
          </cell>
          <cell r="K344">
            <v>39716381</v>
          </cell>
          <cell r="L344">
            <v>3233949</v>
          </cell>
        </row>
        <row r="344">
          <cell r="N344">
            <v>130174146</v>
          </cell>
          <cell r="O344">
            <v>1492942</v>
          </cell>
          <cell r="P344">
            <v>144905045</v>
          </cell>
          <cell r="Q344">
            <v>421561820</v>
          </cell>
          <cell r="R344">
            <v>79892702</v>
          </cell>
          <cell r="S344">
            <v>2400000</v>
          </cell>
          <cell r="T344">
            <v>56292347</v>
          </cell>
          <cell r="U344">
            <v>35832246</v>
          </cell>
          <cell r="V344">
            <v>64338706</v>
          </cell>
          <cell r="W344">
            <v>660317821</v>
          </cell>
          <cell r="X344">
            <v>805222866</v>
          </cell>
        </row>
        <row r="345">
          <cell r="C345" t="str">
            <v>Kab. Sigi</v>
          </cell>
          <cell r="D345">
            <v>7083898</v>
          </cell>
          <cell r="E345">
            <v>5674949</v>
          </cell>
        </row>
        <row r="345">
          <cell r="G345">
            <v>12758847</v>
          </cell>
          <cell r="H345">
            <v>80873</v>
          </cell>
        </row>
        <row r="345">
          <cell r="J345">
            <v>12665474</v>
          </cell>
          <cell r="K345">
            <v>21604097</v>
          </cell>
          <cell r="L345">
            <v>851176</v>
          </cell>
        </row>
        <row r="345">
          <cell r="N345">
            <v>35201620</v>
          </cell>
          <cell r="O345">
            <v>1525750</v>
          </cell>
          <cell r="P345">
            <v>49486217</v>
          </cell>
          <cell r="Q345">
            <v>470091077</v>
          </cell>
          <cell r="R345">
            <v>60717524</v>
          </cell>
        </row>
        <row r="345">
          <cell r="T345">
            <v>75629233</v>
          </cell>
          <cell r="U345">
            <v>40634687</v>
          </cell>
          <cell r="V345">
            <v>37891259</v>
          </cell>
          <cell r="W345">
            <v>684963780</v>
          </cell>
          <cell r="X345">
            <v>734449997</v>
          </cell>
        </row>
        <row r="346">
          <cell r="C346" t="str">
            <v>Kab. Banggai Laut</v>
          </cell>
          <cell r="D346">
            <v>6723905</v>
          </cell>
          <cell r="E346">
            <v>5656826</v>
          </cell>
        </row>
        <row r="346">
          <cell r="G346">
            <v>12380731</v>
          </cell>
          <cell r="H346">
            <v>53083</v>
          </cell>
        </row>
        <row r="346">
          <cell r="J346">
            <v>12665474</v>
          </cell>
          <cell r="K346">
            <v>19117993</v>
          </cell>
          <cell r="L346">
            <v>4080541</v>
          </cell>
        </row>
        <row r="346">
          <cell r="N346">
            <v>35917091</v>
          </cell>
        </row>
        <row r="346">
          <cell r="P346">
            <v>48297822</v>
          </cell>
          <cell r="Q346">
            <v>320701257</v>
          </cell>
          <cell r="R346">
            <v>16865979</v>
          </cell>
          <cell r="S346">
            <v>600000</v>
          </cell>
          <cell r="T346">
            <v>39195105</v>
          </cell>
          <cell r="U346">
            <v>23864697</v>
          </cell>
          <cell r="V346">
            <v>42604973</v>
          </cell>
          <cell r="W346">
            <v>443832011</v>
          </cell>
          <cell r="X346">
            <v>492129833</v>
          </cell>
        </row>
        <row r="347">
          <cell r="C347" t="str">
            <v>Kab. Morowali Utara</v>
          </cell>
          <cell r="D347">
            <v>10474243</v>
          </cell>
          <cell r="E347">
            <v>28641553</v>
          </cell>
        </row>
        <row r="347">
          <cell r="G347">
            <v>39115796</v>
          </cell>
          <cell r="H347">
            <v>456262</v>
          </cell>
        </row>
        <row r="347">
          <cell r="J347">
            <v>87105949</v>
          </cell>
          <cell r="K347">
            <v>203531145</v>
          </cell>
          <cell r="L347">
            <v>1460397</v>
          </cell>
        </row>
        <row r="347">
          <cell r="N347">
            <v>292553753</v>
          </cell>
          <cell r="O347">
            <v>3089580</v>
          </cell>
          <cell r="P347">
            <v>334759129</v>
          </cell>
          <cell r="Q347">
            <v>437997246</v>
          </cell>
          <cell r="R347">
            <v>65159363</v>
          </cell>
          <cell r="S347">
            <v>600000</v>
          </cell>
          <cell r="T347">
            <v>34103679</v>
          </cell>
          <cell r="U347">
            <v>34845545</v>
          </cell>
          <cell r="V347">
            <v>39161783</v>
          </cell>
          <cell r="W347">
            <v>611867616</v>
          </cell>
          <cell r="X347">
            <v>946626745</v>
          </cell>
        </row>
        <row r="348">
          <cell r="C348" t="str">
            <v>Provinsi Sulawesi Selatan</v>
          </cell>
          <cell r="D348">
            <v>210784610</v>
          </cell>
          <cell r="E348">
            <v>23931373</v>
          </cell>
          <cell r="F348">
            <v>22562136</v>
          </cell>
          <cell r="G348">
            <v>257278119</v>
          </cell>
          <cell r="H348">
            <v>78320</v>
          </cell>
          <cell r="I348">
            <v>687693</v>
          </cell>
          <cell r="J348">
            <v>9666913</v>
          </cell>
          <cell r="K348">
            <v>51265592</v>
          </cell>
        </row>
        <row r="348">
          <cell r="N348">
            <v>61698518</v>
          </cell>
          <cell r="O348">
            <v>4075971</v>
          </cell>
          <cell r="P348">
            <v>323052608</v>
          </cell>
          <cell r="Q348">
            <v>2254205144</v>
          </cell>
          <cell r="R348">
            <v>288510459</v>
          </cell>
        </row>
        <row r="348">
          <cell r="T348">
            <v>296694299</v>
          </cell>
          <cell r="U348">
            <v>80584051</v>
          </cell>
          <cell r="V348">
            <v>25061002</v>
          </cell>
          <cell r="W348">
            <v>2945054955</v>
          </cell>
          <cell r="X348">
            <v>3268107563</v>
          </cell>
        </row>
        <row r="349">
          <cell r="C349" t="str">
            <v>Kab. Bantaeng</v>
          </cell>
          <cell r="D349">
            <v>7816905</v>
          </cell>
          <cell r="E349">
            <v>1078039</v>
          </cell>
        </row>
        <row r="349">
          <cell r="G349">
            <v>8894944</v>
          </cell>
          <cell r="H349">
            <v>6028</v>
          </cell>
        </row>
        <row r="349">
          <cell r="J349">
            <v>731148</v>
          </cell>
          <cell r="K349">
            <v>1538244</v>
          </cell>
          <cell r="L349">
            <v>932040</v>
          </cell>
        </row>
        <row r="349">
          <cell r="N349">
            <v>3207460</v>
          </cell>
          <cell r="O349">
            <v>500000</v>
          </cell>
          <cell r="P349">
            <v>12602404</v>
          </cell>
          <cell r="Q349">
            <v>424054680</v>
          </cell>
          <cell r="R349">
            <v>5087671</v>
          </cell>
          <cell r="S349">
            <v>4200000</v>
          </cell>
          <cell r="T349">
            <v>43677380</v>
          </cell>
          <cell r="U349">
            <v>32979306</v>
          </cell>
          <cell r="V349">
            <v>14125170</v>
          </cell>
          <cell r="W349">
            <v>524124207</v>
          </cell>
          <cell r="X349">
            <v>536726611</v>
          </cell>
        </row>
        <row r="350">
          <cell r="C350" t="str">
            <v>Kab. Barru</v>
          </cell>
          <cell r="D350">
            <v>6523062</v>
          </cell>
          <cell r="E350">
            <v>1041664</v>
          </cell>
        </row>
        <row r="350">
          <cell r="G350">
            <v>7564726</v>
          </cell>
          <cell r="H350">
            <v>3846</v>
          </cell>
        </row>
        <row r="350">
          <cell r="J350">
            <v>731148</v>
          </cell>
          <cell r="K350">
            <v>1562155</v>
          </cell>
          <cell r="L350">
            <v>1126572</v>
          </cell>
        </row>
        <row r="350">
          <cell r="N350">
            <v>3423721</v>
          </cell>
          <cell r="O350">
            <v>500000</v>
          </cell>
          <cell r="P350">
            <v>11488447</v>
          </cell>
          <cell r="Q350">
            <v>458181500</v>
          </cell>
          <cell r="R350">
            <v>5366448</v>
          </cell>
          <cell r="S350">
            <v>3000000</v>
          </cell>
          <cell r="T350">
            <v>30072348</v>
          </cell>
          <cell r="U350">
            <v>21833013</v>
          </cell>
          <cell r="V350">
            <v>16486693</v>
          </cell>
          <cell r="W350">
            <v>534940002</v>
          </cell>
          <cell r="X350">
            <v>546428449</v>
          </cell>
        </row>
        <row r="351">
          <cell r="C351" t="str">
            <v>Kab. Bone</v>
          </cell>
          <cell r="D351">
            <v>12060538</v>
          </cell>
          <cell r="E351">
            <v>6719691</v>
          </cell>
        </row>
        <row r="351">
          <cell r="G351">
            <v>18780229</v>
          </cell>
          <cell r="H351">
            <v>9442</v>
          </cell>
        </row>
        <row r="351">
          <cell r="J351">
            <v>4267338</v>
          </cell>
          <cell r="K351">
            <v>1818775</v>
          </cell>
          <cell r="L351">
            <v>1304198</v>
          </cell>
        </row>
        <row r="351">
          <cell r="N351">
            <v>7399753</v>
          </cell>
          <cell r="O351">
            <v>1158844</v>
          </cell>
          <cell r="P351">
            <v>27338826</v>
          </cell>
          <cell r="Q351">
            <v>1139992706</v>
          </cell>
          <cell r="R351">
            <v>1161569</v>
          </cell>
          <cell r="S351">
            <v>8800000</v>
          </cell>
          <cell r="T351">
            <v>106948634</v>
          </cell>
          <cell r="U351">
            <v>60652867</v>
          </cell>
          <cell r="V351">
            <v>38188846</v>
          </cell>
          <cell r="W351">
            <v>1355744622</v>
          </cell>
          <cell r="X351">
            <v>1383083448</v>
          </cell>
        </row>
        <row r="352">
          <cell r="C352" t="str">
            <v>Kab. Bulukumba</v>
          </cell>
          <cell r="D352">
            <v>8955116</v>
          </cell>
          <cell r="E352">
            <v>3630778</v>
          </cell>
        </row>
        <row r="352">
          <cell r="G352">
            <v>12585894</v>
          </cell>
          <cell r="H352">
            <v>3386</v>
          </cell>
        </row>
        <row r="352">
          <cell r="J352">
            <v>716227</v>
          </cell>
          <cell r="K352">
            <v>1507319</v>
          </cell>
          <cell r="L352">
            <v>1270410</v>
          </cell>
        </row>
        <row r="352">
          <cell r="N352">
            <v>3497342</v>
          </cell>
          <cell r="O352">
            <v>500000</v>
          </cell>
          <cell r="P352">
            <v>16583236</v>
          </cell>
          <cell r="Q352">
            <v>707122823</v>
          </cell>
          <cell r="R352">
            <v>1672659</v>
          </cell>
          <cell r="S352">
            <v>5400000</v>
          </cell>
          <cell r="T352">
            <v>68755351</v>
          </cell>
          <cell r="U352">
            <v>36217419</v>
          </cell>
          <cell r="V352">
            <v>19125893</v>
          </cell>
          <cell r="W352">
            <v>838294145</v>
          </cell>
          <cell r="X352">
            <v>854877381</v>
          </cell>
        </row>
        <row r="353">
          <cell r="C353" t="str">
            <v>Kab. Enrekang</v>
          </cell>
          <cell r="D353">
            <v>6316942</v>
          </cell>
          <cell r="E353">
            <v>2027129</v>
          </cell>
        </row>
        <row r="353">
          <cell r="G353">
            <v>8344071</v>
          </cell>
          <cell r="H353">
            <v>6062</v>
          </cell>
        </row>
        <row r="353">
          <cell r="J353">
            <v>731148</v>
          </cell>
          <cell r="K353">
            <v>1538338</v>
          </cell>
          <cell r="L353">
            <v>851176</v>
          </cell>
        </row>
        <row r="353">
          <cell r="N353">
            <v>3126724</v>
          </cell>
          <cell r="O353">
            <v>826477</v>
          </cell>
          <cell r="P353">
            <v>12297272</v>
          </cell>
          <cell r="Q353">
            <v>513299821</v>
          </cell>
          <cell r="R353">
            <v>1788816</v>
          </cell>
          <cell r="S353">
            <v>3400000</v>
          </cell>
          <cell r="T353">
            <v>30662458</v>
          </cell>
          <cell r="U353">
            <v>22453462</v>
          </cell>
          <cell r="V353">
            <v>30113816</v>
          </cell>
          <cell r="W353">
            <v>601718373</v>
          </cell>
          <cell r="X353">
            <v>614015645</v>
          </cell>
        </row>
        <row r="354">
          <cell r="C354" t="str">
            <v>Kab. Gowa</v>
          </cell>
          <cell r="D354">
            <v>10745596</v>
          </cell>
          <cell r="E354">
            <v>2190009</v>
          </cell>
        </row>
        <row r="354">
          <cell r="G354">
            <v>12935605</v>
          </cell>
          <cell r="H354">
            <v>39625</v>
          </cell>
        </row>
        <row r="354">
          <cell r="J354">
            <v>716227</v>
          </cell>
          <cell r="K354">
            <v>1509709</v>
          </cell>
          <cell r="L354">
            <v>833805</v>
          </cell>
        </row>
        <row r="354">
          <cell r="N354">
            <v>3099366</v>
          </cell>
          <cell r="O354">
            <v>500000</v>
          </cell>
          <cell r="P354">
            <v>16534971</v>
          </cell>
          <cell r="Q354">
            <v>946548707</v>
          </cell>
        </row>
        <row r="354">
          <cell r="S354">
            <v>9200000</v>
          </cell>
          <cell r="T354">
            <v>94337151</v>
          </cell>
          <cell r="U354">
            <v>46930779</v>
          </cell>
          <cell r="V354">
            <v>13700078</v>
          </cell>
          <cell r="W354">
            <v>1110716715</v>
          </cell>
          <cell r="X354">
            <v>1127251686</v>
          </cell>
        </row>
        <row r="355">
          <cell r="C355" t="str">
            <v>Kab. Jeneponto</v>
          </cell>
          <cell r="D355">
            <v>7615770</v>
          </cell>
          <cell r="E355">
            <v>1843821</v>
          </cell>
        </row>
        <row r="355">
          <cell r="G355">
            <v>9459591</v>
          </cell>
          <cell r="H355">
            <v>5977</v>
          </cell>
        </row>
        <row r="355">
          <cell r="J355">
            <v>731148</v>
          </cell>
          <cell r="K355">
            <v>1538521</v>
          </cell>
          <cell r="L355">
            <v>1124389</v>
          </cell>
        </row>
        <row r="355">
          <cell r="N355">
            <v>3400035</v>
          </cell>
        </row>
        <row r="355">
          <cell r="P355">
            <v>12859626</v>
          </cell>
          <cell r="Q355">
            <v>592864958</v>
          </cell>
          <cell r="R355">
            <v>3949334</v>
          </cell>
          <cell r="S355">
            <v>6200000</v>
          </cell>
          <cell r="T355">
            <v>87471558</v>
          </cell>
          <cell r="U355">
            <v>48894666</v>
          </cell>
          <cell r="V355">
            <v>14608827</v>
          </cell>
          <cell r="W355">
            <v>753989343</v>
          </cell>
          <cell r="X355">
            <v>766848969</v>
          </cell>
        </row>
        <row r="356">
          <cell r="C356" t="str">
            <v>Kab. Luwu</v>
          </cell>
          <cell r="D356">
            <v>7394593</v>
          </cell>
          <cell r="E356">
            <v>1380174</v>
          </cell>
        </row>
        <row r="356">
          <cell r="G356">
            <v>8774767</v>
          </cell>
          <cell r="H356">
            <v>7789</v>
          </cell>
        </row>
        <row r="356">
          <cell r="J356">
            <v>4178435</v>
          </cell>
          <cell r="K356">
            <v>1893339</v>
          </cell>
          <cell r="L356">
            <v>1193027</v>
          </cell>
        </row>
        <row r="356">
          <cell r="N356">
            <v>7272590</v>
          </cell>
          <cell r="O356">
            <v>826167</v>
          </cell>
          <cell r="P356">
            <v>16873524</v>
          </cell>
          <cell r="Q356">
            <v>620924431</v>
          </cell>
          <cell r="R356">
            <v>21930419</v>
          </cell>
          <cell r="S356">
            <v>4000000</v>
          </cell>
          <cell r="T356">
            <v>63349212</v>
          </cell>
          <cell r="U356">
            <v>47655724</v>
          </cell>
          <cell r="V356">
            <v>48905638</v>
          </cell>
          <cell r="W356">
            <v>806765424</v>
          </cell>
          <cell r="X356">
            <v>823638948</v>
          </cell>
        </row>
        <row r="357">
          <cell r="C357" t="str">
            <v>Kab. Luwu Utara</v>
          </cell>
          <cell r="D357">
            <v>7049752</v>
          </cell>
          <cell r="E357">
            <v>2142949</v>
          </cell>
        </row>
        <row r="357">
          <cell r="G357">
            <v>9192701</v>
          </cell>
          <cell r="H357">
            <v>24380</v>
          </cell>
        </row>
        <row r="357">
          <cell r="J357">
            <v>731148</v>
          </cell>
          <cell r="K357">
            <v>10606024</v>
          </cell>
          <cell r="L357">
            <v>1064147</v>
          </cell>
        </row>
        <row r="357">
          <cell r="N357">
            <v>12425699</v>
          </cell>
          <cell r="O357">
            <v>2788921</v>
          </cell>
          <cell r="P357">
            <v>24407321</v>
          </cell>
          <cell r="Q357">
            <v>630981623</v>
          </cell>
          <cell r="R357">
            <v>23370764</v>
          </cell>
          <cell r="S357">
            <v>1400000</v>
          </cell>
          <cell r="T357">
            <v>59564719</v>
          </cell>
          <cell r="U357">
            <v>31327762</v>
          </cell>
          <cell r="V357">
            <v>52474397</v>
          </cell>
          <cell r="W357">
            <v>799119265</v>
          </cell>
          <cell r="X357">
            <v>823526586</v>
          </cell>
        </row>
        <row r="358">
          <cell r="C358" t="str">
            <v>Kab. Maros</v>
          </cell>
          <cell r="D358">
            <v>11907516</v>
          </cell>
          <cell r="E358">
            <v>5153552</v>
          </cell>
        </row>
        <row r="358">
          <cell r="G358">
            <v>17061068</v>
          </cell>
          <cell r="H358">
            <v>18595</v>
          </cell>
        </row>
        <row r="358">
          <cell r="J358">
            <v>716227</v>
          </cell>
          <cell r="K358">
            <v>1526651</v>
          </cell>
          <cell r="L358">
            <v>904077</v>
          </cell>
        </row>
        <row r="358">
          <cell r="N358">
            <v>3165550</v>
          </cell>
          <cell r="O358">
            <v>500000</v>
          </cell>
          <cell r="P358">
            <v>20726618</v>
          </cell>
          <cell r="Q358">
            <v>682685222</v>
          </cell>
          <cell r="R358">
            <v>4646275</v>
          </cell>
          <cell r="S358">
            <v>4600000</v>
          </cell>
          <cell r="T358">
            <v>74164481</v>
          </cell>
          <cell r="U358">
            <v>32889193</v>
          </cell>
          <cell r="V358">
            <v>10846670</v>
          </cell>
          <cell r="W358">
            <v>809831841</v>
          </cell>
          <cell r="X358">
            <v>830558459</v>
          </cell>
        </row>
        <row r="359">
          <cell r="C359" t="str">
            <v>Kab. Pangkajene dan Kepulauan</v>
          </cell>
          <cell r="D359">
            <v>10665834</v>
          </cell>
          <cell r="E359">
            <v>8794366</v>
          </cell>
        </row>
        <row r="359">
          <cell r="G359">
            <v>19460200</v>
          </cell>
          <cell r="H359">
            <v>5101</v>
          </cell>
        </row>
        <row r="359">
          <cell r="J359">
            <v>716227</v>
          </cell>
          <cell r="K359">
            <v>1549057</v>
          </cell>
          <cell r="L359">
            <v>6564650</v>
          </cell>
        </row>
        <row r="359">
          <cell r="N359">
            <v>8835035</v>
          </cell>
          <cell r="O359">
            <v>500000</v>
          </cell>
          <cell r="P359">
            <v>28795235</v>
          </cell>
          <cell r="Q359">
            <v>638659603</v>
          </cell>
          <cell r="R359">
            <v>2834228</v>
          </cell>
          <cell r="S359">
            <v>7600000</v>
          </cell>
          <cell r="T359">
            <v>77413927</v>
          </cell>
          <cell r="U359">
            <v>66928554</v>
          </cell>
          <cell r="V359">
            <v>17509247</v>
          </cell>
          <cell r="W359">
            <v>810945559</v>
          </cell>
          <cell r="X359">
            <v>839740794</v>
          </cell>
        </row>
        <row r="360">
          <cell r="C360" t="str">
            <v>Kota Palopo</v>
          </cell>
          <cell r="D360">
            <v>10635909</v>
          </cell>
          <cell r="E360">
            <v>1020679</v>
          </cell>
        </row>
        <row r="360">
          <cell r="G360">
            <v>11656588</v>
          </cell>
          <cell r="H360">
            <v>3673</v>
          </cell>
        </row>
        <row r="360">
          <cell r="J360">
            <v>716227</v>
          </cell>
          <cell r="K360">
            <v>1506852</v>
          </cell>
          <cell r="L360">
            <v>852966</v>
          </cell>
        </row>
        <row r="360">
          <cell r="N360">
            <v>3079718</v>
          </cell>
          <cell r="O360">
            <v>812144</v>
          </cell>
          <cell r="P360">
            <v>15548450</v>
          </cell>
          <cell r="Q360">
            <v>446881435</v>
          </cell>
          <cell r="R360">
            <v>2323138</v>
          </cell>
          <cell r="S360">
            <v>9600000</v>
          </cell>
          <cell r="T360">
            <v>48303649</v>
          </cell>
          <cell r="U360">
            <v>22227024</v>
          </cell>
          <cell r="V360">
            <v>6504111</v>
          </cell>
          <cell r="W360">
            <v>535839357</v>
          </cell>
          <cell r="X360">
            <v>551387807</v>
          </cell>
        </row>
        <row r="361">
          <cell r="C361" t="str">
            <v>Kab. Luwu Timur</v>
          </cell>
          <cell r="D361">
            <v>25769777</v>
          </cell>
          <cell r="E361">
            <v>34777837</v>
          </cell>
        </row>
        <row r="361">
          <cell r="G361">
            <v>60547614</v>
          </cell>
          <cell r="H361">
            <v>278427</v>
          </cell>
        </row>
        <row r="361">
          <cell r="J361">
            <v>731148</v>
          </cell>
          <cell r="K361">
            <v>164901802</v>
          </cell>
          <cell r="L361">
            <v>1193699</v>
          </cell>
        </row>
        <row r="361">
          <cell r="N361">
            <v>167105076</v>
          </cell>
          <cell r="O361">
            <v>2180381</v>
          </cell>
          <cell r="P361">
            <v>229833071</v>
          </cell>
          <cell r="Q361">
            <v>484930845</v>
          </cell>
          <cell r="R361">
            <v>42615636</v>
          </cell>
          <cell r="S361">
            <v>600000</v>
          </cell>
          <cell r="T361">
            <v>33283421</v>
          </cell>
          <cell r="U361">
            <v>22810739</v>
          </cell>
          <cell r="V361">
            <v>52072476</v>
          </cell>
          <cell r="W361">
            <v>636313117</v>
          </cell>
          <cell r="X361">
            <v>866146188</v>
          </cell>
        </row>
        <row r="362">
          <cell r="C362" t="str">
            <v>Kab. Pinrang</v>
          </cell>
          <cell r="D362">
            <v>7919624</v>
          </cell>
          <cell r="E362">
            <v>1306501</v>
          </cell>
        </row>
        <row r="362">
          <cell r="G362">
            <v>9226125</v>
          </cell>
          <cell r="H362">
            <v>4852</v>
          </cell>
        </row>
        <row r="362">
          <cell r="J362">
            <v>716227</v>
          </cell>
          <cell r="K362">
            <v>1512196</v>
          </cell>
          <cell r="L362">
            <v>1124743</v>
          </cell>
        </row>
        <row r="362">
          <cell r="N362">
            <v>3358018</v>
          </cell>
          <cell r="O362">
            <v>828043</v>
          </cell>
          <cell r="P362">
            <v>13412186</v>
          </cell>
          <cell r="Q362">
            <v>678929211</v>
          </cell>
          <cell r="R362">
            <v>7550197</v>
          </cell>
          <cell r="S362">
            <v>8000000</v>
          </cell>
          <cell r="T362">
            <v>68557836</v>
          </cell>
          <cell r="U362">
            <v>17606391</v>
          </cell>
          <cell r="V362">
            <v>11808413</v>
          </cell>
          <cell r="W362">
            <v>792452048</v>
          </cell>
          <cell r="X362">
            <v>805864234</v>
          </cell>
        </row>
        <row r="363">
          <cell r="C363" t="str">
            <v>Kab. Sinjai</v>
          </cell>
          <cell r="D363">
            <v>6675823</v>
          </cell>
          <cell r="E363">
            <v>1106105</v>
          </cell>
        </row>
        <row r="363">
          <cell r="G363">
            <v>7781928</v>
          </cell>
          <cell r="H363">
            <v>6508</v>
          </cell>
        </row>
        <row r="363">
          <cell r="J363">
            <v>731148</v>
          </cell>
          <cell r="K363">
            <v>1538708</v>
          </cell>
          <cell r="L363">
            <v>1107762</v>
          </cell>
        </row>
        <row r="363">
          <cell r="N363">
            <v>3384126</v>
          </cell>
          <cell r="O363">
            <v>1160692</v>
          </cell>
          <cell r="P363">
            <v>12326746</v>
          </cell>
          <cell r="Q363">
            <v>538227396</v>
          </cell>
        </row>
        <row r="363">
          <cell r="S363">
            <v>2600000</v>
          </cell>
          <cell r="T363">
            <v>35533123</v>
          </cell>
          <cell r="U363">
            <v>37454520</v>
          </cell>
          <cell r="V363">
            <v>24293914</v>
          </cell>
          <cell r="W363">
            <v>638108953</v>
          </cell>
          <cell r="X363">
            <v>650435699</v>
          </cell>
        </row>
        <row r="364">
          <cell r="C364" t="str">
            <v>Kab. Kepulauan Selayar</v>
          </cell>
          <cell r="D364">
            <v>5722129</v>
          </cell>
          <cell r="E364">
            <v>1115422</v>
          </cell>
        </row>
        <row r="364">
          <cell r="G364">
            <v>6837551</v>
          </cell>
          <cell r="H364">
            <v>3336</v>
          </cell>
        </row>
        <row r="364">
          <cell r="J364">
            <v>716227</v>
          </cell>
          <cell r="K364">
            <v>1507037</v>
          </cell>
          <cell r="L364">
            <v>5532346</v>
          </cell>
        </row>
        <row r="364">
          <cell r="N364">
            <v>7758946</v>
          </cell>
        </row>
        <row r="364">
          <cell r="P364">
            <v>14596497</v>
          </cell>
          <cell r="Q364">
            <v>494221532</v>
          </cell>
          <cell r="R364">
            <v>1858510</v>
          </cell>
          <cell r="S364">
            <v>1400000</v>
          </cell>
          <cell r="T364">
            <v>50767542</v>
          </cell>
          <cell r="U364">
            <v>35201688</v>
          </cell>
          <cell r="V364">
            <v>43953367</v>
          </cell>
          <cell r="W364">
            <v>627402639</v>
          </cell>
          <cell r="X364">
            <v>641999136</v>
          </cell>
        </row>
        <row r="365">
          <cell r="C365" t="str">
            <v>Kab. Sidenreng Rappang</v>
          </cell>
          <cell r="D365">
            <v>7581563</v>
          </cell>
          <cell r="E365">
            <v>1402617</v>
          </cell>
        </row>
        <row r="365">
          <cell r="G365">
            <v>8984180</v>
          </cell>
          <cell r="H365">
            <v>4237</v>
          </cell>
        </row>
        <row r="365">
          <cell r="J365">
            <v>4267338</v>
          </cell>
          <cell r="K365">
            <v>1509954</v>
          </cell>
          <cell r="L365">
            <v>833805</v>
          </cell>
        </row>
        <row r="365">
          <cell r="N365">
            <v>6615334</v>
          </cell>
          <cell r="O365">
            <v>808891</v>
          </cell>
          <cell r="P365">
            <v>16408405</v>
          </cell>
          <cell r="Q365">
            <v>574331727</v>
          </cell>
          <cell r="R365">
            <v>8014825</v>
          </cell>
          <cell r="S365">
            <v>7600000</v>
          </cell>
          <cell r="T365">
            <v>60600250</v>
          </cell>
          <cell r="U365">
            <v>29028418</v>
          </cell>
          <cell r="V365">
            <v>18116671</v>
          </cell>
          <cell r="W365">
            <v>697691891</v>
          </cell>
          <cell r="X365">
            <v>714100296</v>
          </cell>
        </row>
        <row r="366">
          <cell r="C366" t="str">
            <v>Kab. Soppeng</v>
          </cell>
          <cell r="D366">
            <v>6914357</v>
          </cell>
          <cell r="E366">
            <v>1397437</v>
          </cell>
        </row>
        <row r="366">
          <cell r="G366">
            <v>8311794</v>
          </cell>
          <cell r="H366">
            <v>4701</v>
          </cell>
        </row>
        <row r="366">
          <cell r="J366">
            <v>4267338</v>
          </cell>
          <cell r="K366">
            <v>1506852</v>
          </cell>
          <cell r="L366">
            <v>833805</v>
          </cell>
        </row>
        <row r="366">
          <cell r="N366">
            <v>6612696</v>
          </cell>
          <cell r="O366">
            <v>825479</v>
          </cell>
          <cell r="P366">
            <v>15749969</v>
          </cell>
          <cell r="Q366">
            <v>579228227</v>
          </cell>
        </row>
        <row r="366">
          <cell r="S366">
            <v>4200000</v>
          </cell>
          <cell r="T366">
            <v>30980698</v>
          </cell>
          <cell r="U366">
            <v>27922738</v>
          </cell>
          <cell r="V366">
            <v>24147863</v>
          </cell>
          <cell r="W366">
            <v>666479526</v>
          </cell>
          <cell r="X366">
            <v>682229495</v>
          </cell>
        </row>
        <row r="367">
          <cell r="C367" t="str">
            <v>Kab. Takalar</v>
          </cell>
          <cell r="D367">
            <v>7172313</v>
          </cell>
          <cell r="E367">
            <v>7601370</v>
          </cell>
        </row>
        <row r="367">
          <cell r="G367">
            <v>14773683</v>
          </cell>
          <cell r="H367">
            <v>5855</v>
          </cell>
        </row>
        <row r="367">
          <cell r="J367">
            <v>716227</v>
          </cell>
          <cell r="K367">
            <v>1506852</v>
          </cell>
          <cell r="L367">
            <v>1334474</v>
          </cell>
        </row>
        <row r="367">
          <cell r="N367">
            <v>3563408</v>
          </cell>
        </row>
        <row r="367">
          <cell r="P367">
            <v>18337091</v>
          </cell>
          <cell r="Q367">
            <v>544131321</v>
          </cell>
          <cell r="R367">
            <v>1393883</v>
          </cell>
          <cell r="S367">
            <v>4800000</v>
          </cell>
          <cell r="T367">
            <v>59599842</v>
          </cell>
          <cell r="U367">
            <v>41765680</v>
          </cell>
          <cell r="V367">
            <v>6864785</v>
          </cell>
          <cell r="W367">
            <v>658555511</v>
          </cell>
          <cell r="X367">
            <v>676892602</v>
          </cell>
        </row>
        <row r="368">
          <cell r="C368" t="str">
            <v>Kab. Tana Toraja</v>
          </cell>
          <cell r="D368">
            <v>6485840</v>
          </cell>
          <cell r="E368">
            <v>1387924</v>
          </cell>
        </row>
        <row r="368">
          <cell r="G368">
            <v>7873764</v>
          </cell>
          <cell r="H368">
            <v>8220</v>
          </cell>
        </row>
        <row r="368">
          <cell r="J368">
            <v>731148</v>
          </cell>
          <cell r="K368">
            <v>1717756</v>
          </cell>
          <cell r="L368">
            <v>851176</v>
          </cell>
        </row>
        <row r="368">
          <cell r="N368">
            <v>3308300</v>
          </cell>
          <cell r="O368">
            <v>500000</v>
          </cell>
          <cell r="P368">
            <v>11682064</v>
          </cell>
          <cell r="Q368">
            <v>494817485</v>
          </cell>
          <cell r="R368">
            <v>16331657</v>
          </cell>
          <cell r="S368">
            <v>9400000</v>
          </cell>
          <cell r="T368">
            <v>56796739</v>
          </cell>
          <cell r="U368">
            <v>24218497</v>
          </cell>
          <cell r="V368">
            <v>37981825</v>
          </cell>
          <cell r="W368">
            <v>639546203</v>
          </cell>
          <cell r="X368">
            <v>651228267</v>
          </cell>
        </row>
        <row r="369">
          <cell r="C369" t="str">
            <v>Kab. Wajo</v>
          </cell>
          <cell r="D369">
            <v>8412544</v>
          </cell>
          <cell r="E369">
            <v>32684129</v>
          </cell>
        </row>
        <row r="369">
          <cell r="G369">
            <v>41096673</v>
          </cell>
          <cell r="H369">
            <v>3920</v>
          </cell>
        </row>
        <row r="369">
          <cell r="J369">
            <v>32058638</v>
          </cell>
          <cell r="K369">
            <v>1507333</v>
          </cell>
          <cell r="L369">
            <v>1185314</v>
          </cell>
        </row>
        <row r="369">
          <cell r="N369">
            <v>34755205</v>
          </cell>
          <cell r="O369">
            <v>1631736</v>
          </cell>
          <cell r="P369">
            <v>77483614</v>
          </cell>
          <cell r="Q369">
            <v>639379691</v>
          </cell>
          <cell r="R369">
            <v>13125727</v>
          </cell>
          <cell r="S369">
            <v>9600000</v>
          </cell>
          <cell r="T369">
            <v>65330728</v>
          </cell>
          <cell r="U369">
            <v>51694420</v>
          </cell>
          <cell r="V369">
            <v>18164567</v>
          </cell>
          <cell r="W369">
            <v>797295133</v>
          </cell>
          <cell r="X369">
            <v>874778747</v>
          </cell>
        </row>
        <row r="370">
          <cell r="C370" t="str">
            <v>Kota Pare-pare</v>
          </cell>
          <cell r="D370">
            <v>11279185</v>
          </cell>
          <cell r="E370">
            <v>1036654</v>
          </cell>
        </row>
        <row r="370">
          <cell r="G370">
            <v>12315839</v>
          </cell>
          <cell r="H370">
            <v>3402</v>
          </cell>
        </row>
        <row r="370">
          <cell r="J370">
            <v>716227</v>
          </cell>
          <cell r="K370">
            <v>1506852</v>
          </cell>
          <cell r="L370">
            <v>840437</v>
          </cell>
        </row>
        <row r="370">
          <cell r="N370">
            <v>3066918</v>
          </cell>
          <cell r="O370">
            <v>500000</v>
          </cell>
          <cell r="P370">
            <v>15882757</v>
          </cell>
          <cell r="Q370">
            <v>385466105</v>
          </cell>
          <cell r="R370">
            <v>21038334</v>
          </cell>
          <cell r="S370">
            <v>4400000</v>
          </cell>
          <cell r="T370">
            <v>43050436</v>
          </cell>
          <cell r="U370">
            <v>21151420</v>
          </cell>
          <cell r="V370">
            <v>7495765</v>
          </cell>
          <cell r="W370">
            <v>482602060</v>
          </cell>
          <cell r="X370">
            <v>498484817</v>
          </cell>
        </row>
        <row r="371">
          <cell r="C371" t="str">
            <v>Kota Makassar</v>
          </cell>
          <cell r="D371">
            <v>142727105</v>
          </cell>
          <cell r="E371">
            <v>1712639</v>
          </cell>
        </row>
        <row r="371">
          <cell r="G371">
            <v>144439744</v>
          </cell>
          <cell r="H371">
            <v>7466</v>
          </cell>
        </row>
        <row r="371">
          <cell r="J371">
            <v>716227</v>
          </cell>
          <cell r="K371">
            <v>1506852</v>
          </cell>
          <cell r="L371">
            <v>1325098</v>
          </cell>
        </row>
        <row r="371">
          <cell r="N371">
            <v>3555643</v>
          </cell>
        </row>
        <row r="371">
          <cell r="P371">
            <v>147995387</v>
          </cell>
          <cell r="Q371">
            <v>1498813271</v>
          </cell>
          <cell r="R371">
            <v>49180823</v>
          </cell>
          <cell r="S371">
            <v>30600000</v>
          </cell>
          <cell r="T371">
            <v>162353099</v>
          </cell>
          <cell r="U371">
            <v>41165181</v>
          </cell>
        </row>
        <row r="371">
          <cell r="W371">
            <v>1782112374</v>
          </cell>
          <cell r="X371">
            <v>1930107761</v>
          </cell>
        </row>
        <row r="372">
          <cell r="C372" t="str">
            <v>Kab. Toraja Utara</v>
          </cell>
          <cell r="D372">
            <v>6647226</v>
          </cell>
          <cell r="E372">
            <v>1303579</v>
          </cell>
        </row>
        <row r="372">
          <cell r="G372">
            <v>7950805</v>
          </cell>
          <cell r="H372">
            <v>4526</v>
          </cell>
        </row>
        <row r="372">
          <cell r="J372">
            <v>731148</v>
          </cell>
          <cell r="K372">
            <v>1632796</v>
          </cell>
          <cell r="L372">
            <v>851176</v>
          </cell>
        </row>
        <row r="372">
          <cell r="N372">
            <v>3219646</v>
          </cell>
          <cell r="O372">
            <v>584884</v>
          </cell>
          <cell r="P372">
            <v>11755335</v>
          </cell>
          <cell r="Q372">
            <v>487373557</v>
          </cell>
          <cell r="R372">
            <v>38029763</v>
          </cell>
          <cell r="S372">
            <v>8000000</v>
          </cell>
          <cell r="T372">
            <v>41066543</v>
          </cell>
          <cell r="U372">
            <v>25067759</v>
          </cell>
          <cell r="V372">
            <v>20942515</v>
          </cell>
          <cell r="W372">
            <v>620480137</v>
          </cell>
          <cell r="X372">
            <v>632235472</v>
          </cell>
        </row>
        <row r="373">
          <cell r="C373" t="str">
            <v>Provinsi Sulawesi Tenggara</v>
          </cell>
          <cell r="D373">
            <v>58471447</v>
          </cell>
          <cell r="E373">
            <v>40304923</v>
          </cell>
          <cell r="F373">
            <v>1021</v>
          </cell>
          <cell r="G373">
            <v>98777391</v>
          </cell>
          <cell r="H373">
            <v>486899</v>
          </cell>
          <cell r="I373">
            <v>7292183</v>
          </cell>
        </row>
        <row r="373">
          <cell r="K373">
            <v>398719058</v>
          </cell>
        </row>
        <row r="373">
          <cell r="N373">
            <v>406498140</v>
          </cell>
          <cell r="O373">
            <v>3134197</v>
          </cell>
          <cell r="P373">
            <v>508409728</v>
          </cell>
          <cell r="Q373">
            <v>1298925500</v>
          </cell>
          <cell r="R373">
            <v>111287583</v>
          </cell>
        </row>
        <row r="373">
          <cell r="T373">
            <v>199632396</v>
          </cell>
          <cell r="U373">
            <v>61857011</v>
          </cell>
          <cell r="V373">
            <v>46575825</v>
          </cell>
          <cell r="W373">
            <v>1718278315</v>
          </cell>
          <cell r="X373">
            <v>2226688043</v>
          </cell>
        </row>
        <row r="374">
          <cell r="C374" t="str">
            <v>Kab. Buton</v>
          </cell>
          <cell r="D374">
            <v>2943853</v>
          </cell>
          <cell r="E374">
            <v>2628228</v>
          </cell>
        </row>
        <row r="374">
          <cell r="G374">
            <v>5572081</v>
          </cell>
          <cell r="H374">
            <v>47138</v>
          </cell>
        </row>
        <row r="374">
          <cell r="K374">
            <v>18816603</v>
          </cell>
          <cell r="L374">
            <v>1451981</v>
          </cell>
        </row>
        <row r="374">
          <cell r="N374">
            <v>20315722</v>
          </cell>
          <cell r="O374">
            <v>500000</v>
          </cell>
          <cell r="P374">
            <v>26387803</v>
          </cell>
          <cell r="Q374">
            <v>323822501</v>
          </cell>
          <cell r="R374">
            <v>29341228</v>
          </cell>
          <cell r="S374">
            <v>2400000</v>
          </cell>
          <cell r="T374">
            <v>47548004</v>
          </cell>
          <cell r="U374">
            <v>34308779</v>
          </cell>
          <cell r="V374">
            <v>21987708</v>
          </cell>
          <cell r="W374">
            <v>459408220</v>
          </cell>
          <cell r="X374">
            <v>485796023</v>
          </cell>
        </row>
        <row r="375">
          <cell r="C375" t="str">
            <v>Kab. Konawe</v>
          </cell>
          <cell r="D375">
            <v>6345266</v>
          </cell>
          <cell r="E375">
            <v>14714739</v>
          </cell>
        </row>
        <row r="375">
          <cell r="G375">
            <v>21060005</v>
          </cell>
          <cell r="H375">
            <v>845989</v>
          </cell>
        </row>
        <row r="375">
          <cell r="K375">
            <v>196983783</v>
          </cell>
          <cell r="L375">
            <v>1169114</v>
          </cell>
        </row>
        <row r="375">
          <cell r="N375">
            <v>198998886</v>
          </cell>
          <cell r="O375">
            <v>1758729</v>
          </cell>
          <cell r="P375">
            <v>221817620</v>
          </cell>
          <cell r="Q375">
            <v>538426882</v>
          </cell>
          <cell r="R375">
            <v>57409376</v>
          </cell>
          <cell r="S375">
            <v>11600000</v>
          </cell>
          <cell r="T375">
            <v>68843094</v>
          </cell>
          <cell r="U375">
            <v>46032965</v>
          </cell>
          <cell r="V375">
            <v>29154035</v>
          </cell>
          <cell r="W375">
            <v>751466352</v>
          </cell>
          <cell r="X375">
            <v>973283972</v>
          </cell>
        </row>
        <row r="376">
          <cell r="C376" t="str">
            <v>Kab. Kolaka</v>
          </cell>
          <cell r="D376">
            <v>12423045</v>
          </cell>
          <cell r="E376">
            <v>34567088</v>
          </cell>
        </row>
        <row r="376">
          <cell r="G376">
            <v>46990133</v>
          </cell>
          <cell r="H376">
            <v>90831</v>
          </cell>
        </row>
        <row r="376">
          <cell r="K376">
            <v>327408212</v>
          </cell>
          <cell r="L376">
            <v>1666814</v>
          </cell>
        </row>
        <row r="376">
          <cell r="N376">
            <v>329165857</v>
          </cell>
          <cell r="O376">
            <v>1606685</v>
          </cell>
          <cell r="P376">
            <v>377762675</v>
          </cell>
          <cell r="Q376">
            <v>541247150</v>
          </cell>
          <cell r="R376">
            <v>6969413</v>
          </cell>
          <cell r="S376">
            <v>7000000</v>
          </cell>
          <cell r="T376">
            <v>57053559</v>
          </cell>
          <cell r="U376">
            <v>12981381</v>
          </cell>
          <cell r="V376">
            <v>19482324</v>
          </cell>
          <cell r="W376">
            <v>644733827</v>
          </cell>
          <cell r="X376">
            <v>1022496502</v>
          </cell>
        </row>
        <row r="377">
          <cell r="C377" t="str">
            <v>Kab. Muna</v>
          </cell>
          <cell r="D377">
            <v>4306025</v>
          </cell>
          <cell r="E377">
            <v>2185704</v>
          </cell>
        </row>
        <row r="377">
          <cell r="G377">
            <v>6491729</v>
          </cell>
          <cell r="H377">
            <v>41628</v>
          </cell>
        </row>
        <row r="377">
          <cell r="K377">
            <v>20016723</v>
          </cell>
          <cell r="L377">
            <v>1453093</v>
          </cell>
        </row>
        <row r="377">
          <cell r="N377">
            <v>21511444</v>
          </cell>
          <cell r="O377">
            <v>1193630</v>
          </cell>
          <cell r="P377">
            <v>29196803</v>
          </cell>
          <cell r="Q377">
            <v>562578647</v>
          </cell>
          <cell r="R377">
            <v>9292550</v>
          </cell>
          <cell r="S377">
            <v>5200000</v>
          </cell>
          <cell r="T377">
            <v>49603035</v>
          </cell>
          <cell r="U377">
            <v>39035263</v>
          </cell>
          <cell r="V377">
            <v>30999256</v>
          </cell>
          <cell r="W377">
            <v>696708751</v>
          </cell>
          <cell r="X377">
            <v>725905554</v>
          </cell>
        </row>
        <row r="378">
          <cell r="C378" t="str">
            <v>Kota Kendari</v>
          </cell>
          <cell r="D378">
            <v>32874973</v>
          </cell>
          <cell r="E378">
            <v>2112608</v>
          </cell>
        </row>
        <row r="378">
          <cell r="G378">
            <v>34987581</v>
          </cell>
          <cell r="H378">
            <v>82866</v>
          </cell>
        </row>
        <row r="378">
          <cell r="K378">
            <v>30321969</v>
          </cell>
          <cell r="L378">
            <v>854495</v>
          </cell>
        </row>
        <row r="378">
          <cell r="N378">
            <v>31259330</v>
          </cell>
          <cell r="O378">
            <v>881851</v>
          </cell>
          <cell r="P378">
            <v>67128762</v>
          </cell>
          <cell r="Q378">
            <v>624897437</v>
          </cell>
          <cell r="R378">
            <v>11453068</v>
          </cell>
          <cell r="S378">
            <v>13000000</v>
          </cell>
          <cell r="T378">
            <v>73569735</v>
          </cell>
          <cell r="U378">
            <v>16196754</v>
          </cell>
          <cell r="V378">
            <v>8520430</v>
          </cell>
          <cell r="W378">
            <v>747637424</v>
          </cell>
          <cell r="X378">
            <v>814766186</v>
          </cell>
        </row>
        <row r="379">
          <cell r="C379" t="str">
            <v>Kota Bau-bau</v>
          </cell>
          <cell r="D379">
            <v>5775915</v>
          </cell>
          <cell r="E379">
            <v>1954500</v>
          </cell>
        </row>
        <row r="379">
          <cell r="G379">
            <v>7730415</v>
          </cell>
          <cell r="H379">
            <v>34053</v>
          </cell>
        </row>
        <row r="379">
          <cell r="K379">
            <v>17668972</v>
          </cell>
          <cell r="L379">
            <v>871915</v>
          </cell>
        </row>
        <row r="379">
          <cell r="N379">
            <v>18574940</v>
          </cell>
        </row>
        <row r="379">
          <cell r="P379">
            <v>26305355</v>
          </cell>
          <cell r="Q379">
            <v>463838111</v>
          </cell>
          <cell r="R379">
            <v>3415012</v>
          </cell>
          <cell r="S379">
            <v>8600000</v>
          </cell>
          <cell r="T379">
            <v>54327326</v>
          </cell>
          <cell r="U379">
            <v>22881344</v>
          </cell>
          <cell r="V379">
            <v>6105968</v>
          </cell>
          <cell r="W379">
            <v>559167761</v>
          </cell>
          <cell r="X379">
            <v>585473116</v>
          </cell>
        </row>
        <row r="380">
          <cell r="C380" t="str">
            <v>Kab. Konawe Selatan</v>
          </cell>
          <cell r="D380">
            <v>4762075</v>
          </cell>
          <cell r="E380">
            <v>19563660</v>
          </cell>
        </row>
        <row r="380">
          <cell r="G380">
            <v>24325735</v>
          </cell>
          <cell r="H380">
            <v>97423</v>
          </cell>
        </row>
        <row r="380">
          <cell r="K380">
            <v>130990903</v>
          </cell>
          <cell r="L380">
            <v>1553301</v>
          </cell>
        </row>
        <row r="380">
          <cell r="N380">
            <v>132641627</v>
          </cell>
          <cell r="O380">
            <v>1059609</v>
          </cell>
          <cell r="P380">
            <v>158026971</v>
          </cell>
          <cell r="Q380">
            <v>596924164</v>
          </cell>
          <cell r="R380">
            <v>11871233</v>
          </cell>
          <cell r="S380">
            <v>3000000</v>
          </cell>
          <cell r="T380">
            <v>93211353</v>
          </cell>
          <cell r="U380">
            <v>15341390</v>
          </cell>
          <cell r="V380">
            <v>26327038</v>
          </cell>
          <cell r="W380">
            <v>746675178</v>
          </cell>
          <cell r="X380">
            <v>904702149</v>
          </cell>
        </row>
        <row r="381">
          <cell r="C381" t="str">
            <v>Kab. Bombana</v>
          </cell>
          <cell r="D381">
            <v>5741991</v>
          </cell>
          <cell r="E381">
            <v>20160788</v>
          </cell>
        </row>
        <row r="381">
          <cell r="G381">
            <v>25902779</v>
          </cell>
          <cell r="H381">
            <v>73158</v>
          </cell>
        </row>
        <row r="381">
          <cell r="K381">
            <v>198398409</v>
          </cell>
          <cell r="L381">
            <v>2175331</v>
          </cell>
        </row>
        <row r="381">
          <cell r="N381">
            <v>200646898</v>
          </cell>
          <cell r="O381">
            <v>862073</v>
          </cell>
          <cell r="P381">
            <v>227411750</v>
          </cell>
          <cell r="Q381">
            <v>383860483</v>
          </cell>
          <cell r="R381">
            <v>20954701</v>
          </cell>
          <cell r="S381">
            <v>4400000</v>
          </cell>
          <cell r="T381">
            <v>47959648</v>
          </cell>
          <cell r="U381">
            <v>29535095</v>
          </cell>
          <cell r="V381">
            <v>26603765</v>
          </cell>
          <cell r="W381">
            <v>513313692</v>
          </cell>
          <cell r="X381">
            <v>740725442</v>
          </cell>
        </row>
        <row r="382">
          <cell r="C382" t="str">
            <v>Kab. Wakatobi</v>
          </cell>
          <cell r="D382">
            <v>2712386</v>
          </cell>
          <cell r="E382">
            <v>1922681</v>
          </cell>
        </row>
        <row r="382">
          <cell r="G382">
            <v>4635067</v>
          </cell>
          <cell r="H382">
            <v>30432</v>
          </cell>
        </row>
        <row r="382">
          <cell r="K382">
            <v>17969040</v>
          </cell>
          <cell r="L382">
            <v>2720830</v>
          </cell>
        </row>
        <row r="382">
          <cell r="N382">
            <v>20720302</v>
          </cell>
        </row>
        <row r="382">
          <cell r="P382">
            <v>25355369</v>
          </cell>
          <cell r="Q382">
            <v>370588586</v>
          </cell>
          <cell r="R382">
            <v>4479010</v>
          </cell>
          <cell r="S382">
            <v>5200000</v>
          </cell>
          <cell r="T382">
            <v>44127663</v>
          </cell>
          <cell r="U382">
            <v>38083936</v>
          </cell>
          <cell r="V382">
            <v>24407096</v>
          </cell>
          <cell r="W382">
            <v>486886291</v>
          </cell>
          <cell r="X382">
            <v>512241660</v>
          </cell>
        </row>
        <row r="383">
          <cell r="C383" t="str">
            <v>Kab. Kolaka Utara</v>
          </cell>
          <cell r="D383">
            <v>2773513</v>
          </cell>
          <cell r="E383">
            <v>7424254</v>
          </cell>
        </row>
        <row r="383">
          <cell r="G383">
            <v>10197767</v>
          </cell>
          <cell r="H383">
            <v>115160</v>
          </cell>
        </row>
        <row r="383">
          <cell r="K383">
            <v>83535387</v>
          </cell>
          <cell r="L383">
            <v>1378657</v>
          </cell>
        </row>
        <row r="383">
          <cell r="N383">
            <v>85029204</v>
          </cell>
          <cell r="O383">
            <v>637695</v>
          </cell>
          <cell r="P383">
            <v>95864666</v>
          </cell>
          <cell r="Q383">
            <v>449971160</v>
          </cell>
          <cell r="R383">
            <v>2973616</v>
          </cell>
          <cell r="S383">
            <v>1200000</v>
          </cell>
          <cell r="T383">
            <v>29401459</v>
          </cell>
          <cell r="U383">
            <v>21231686</v>
          </cell>
          <cell r="V383">
            <v>16024093</v>
          </cell>
          <cell r="W383">
            <v>520802014</v>
          </cell>
          <cell r="X383">
            <v>616666680</v>
          </cell>
        </row>
        <row r="384">
          <cell r="C384" t="str">
            <v>Kab. Konawe Utara</v>
          </cell>
          <cell r="D384">
            <v>3512428</v>
          </cell>
          <cell r="E384">
            <v>81690120</v>
          </cell>
        </row>
        <row r="384">
          <cell r="G384">
            <v>85202548</v>
          </cell>
          <cell r="H384">
            <v>248700</v>
          </cell>
        </row>
        <row r="384">
          <cell r="K384">
            <v>328242704</v>
          </cell>
          <cell r="L384">
            <v>1421903</v>
          </cell>
        </row>
        <row r="384">
          <cell r="N384">
            <v>329913307</v>
          </cell>
          <cell r="O384">
            <v>1224208</v>
          </cell>
          <cell r="P384">
            <v>416340063</v>
          </cell>
          <cell r="Q384">
            <v>329265818</v>
          </cell>
          <cell r="R384">
            <v>20908238</v>
          </cell>
          <cell r="S384">
            <v>2200000</v>
          </cell>
          <cell r="T384">
            <v>52265135</v>
          </cell>
          <cell r="U384">
            <v>22233040</v>
          </cell>
          <cell r="V384">
            <v>85613410</v>
          </cell>
          <cell r="W384">
            <v>512485641</v>
          </cell>
          <cell r="X384">
            <v>928825704</v>
          </cell>
        </row>
        <row r="385">
          <cell r="C385" t="str">
            <v>Kab. Buton Utara</v>
          </cell>
          <cell r="D385">
            <v>2404070</v>
          </cell>
          <cell r="E385">
            <v>2158517</v>
          </cell>
        </row>
        <row r="385">
          <cell r="G385">
            <v>4562587</v>
          </cell>
          <cell r="H385">
            <v>61185</v>
          </cell>
        </row>
        <row r="385">
          <cell r="K385">
            <v>17981685</v>
          </cell>
          <cell r="L385">
            <v>1567405</v>
          </cell>
        </row>
        <row r="385">
          <cell r="N385">
            <v>19610275</v>
          </cell>
          <cell r="O385">
            <v>500000</v>
          </cell>
          <cell r="P385">
            <v>24672862</v>
          </cell>
          <cell r="Q385">
            <v>303922811</v>
          </cell>
          <cell r="R385">
            <v>27877651</v>
          </cell>
          <cell r="S385">
            <v>2400000</v>
          </cell>
          <cell r="T385">
            <v>42784322</v>
          </cell>
          <cell r="U385">
            <v>30662878</v>
          </cell>
          <cell r="V385">
            <v>48691552</v>
          </cell>
          <cell r="W385">
            <v>456339214</v>
          </cell>
          <cell r="X385">
            <v>481012076</v>
          </cell>
        </row>
        <row r="386">
          <cell r="C386" t="str">
            <v>Kab. Konawe Kepulauan</v>
          </cell>
          <cell r="D386">
            <v>2083014</v>
          </cell>
          <cell r="E386">
            <v>2212072</v>
          </cell>
        </row>
        <row r="386">
          <cell r="G386">
            <v>4295086</v>
          </cell>
          <cell r="H386">
            <v>47189</v>
          </cell>
        </row>
        <row r="386">
          <cell r="K386">
            <v>24559065</v>
          </cell>
          <cell r="L386">
            <v>1330475</v>
          </cell>
        </row>
        <row r="386">
          <cell r="N386">
            <v>25936729</v>
          </cell>
        </row>
        <row r="386">
          <cell r="P386">
            <v>30231815</v>
          </cell>
          <cell r="Q386">
            <v>266511955</v>
          </cell>
          <cell r="R386">
            <v>11731845</v>
          </cell>
          <cell r="S386">
            <v>1400000</v>
          </cell>
          <cell r="T386">
            <v>20511248</v>
          </cell>
          <cell r="U386">
            <v>23502196</v>
          </cell>
          <cell r="V386">
            <v>17976912</v>
          </cell>
          <cell r="W386">
            <v>341634156</v>
          </cell>
          <cell r="X386">
            <v>371865971</v>
          </cell>
        </row>
        <row r="387">
          <cell r="C387" t="str">
            <v>Kab. Kolaka Timur</v>
          </cell>
          <cell r="D387">
            <v>2476943</v>
          </cell>
          <cell r="E387">
            <v>2402029</v>
          </cell>
        </row>
        <row r="387">
          <cell r="G387">
            <v>4878972</v>
          </cell>
          <cell r="H387">
            <v>126432</v>
          </cell>
        </row>
        <row r="387">
          <cell r="K387">
            <v>62107703</v>
          </cell>
          <cell r="L387">
            <v>851176</v>
          </cell>
        </row>
        <row r="387">
          <cell r="N387">
            <v>63085311</v>
          </cell>
          <cell r="O387">
            <v>1558038</v>
          </cell>
          <cell r="P387">
            <v>69522321</v>
          </cell>
          <cell r="Q387">
            <v>356552532</v>
          </cell>
          <cell r="R387">
            <v>16610434</v>
          </cell>
          <cell r="S387">
            <v>3200000</v>
          </cell>
          <cell r="T387">
            <v>22716400</v>
          </cell>
          <cell r="U387">
            <v>16946371</v>
          </cell>
          <cell r="V387">
            <v>18167608</v>
          </cell>
          <cell r="W387">
            <v>434193345</v>
          </cell>
          <cell r="X387">
            <v>503715666</v>
          </cell>
        </row>
        <row r="388">
          <cell r="C388" t="str">
            <v>Kab. Muna Barat</v>
          </cell>
          <cell r="D388">
            <v>2429475</v>
          </cell>
          <cell r="E388">
            <v>2063330</v>
          </cell>
        </row>
        <row r="388">
          <cell r="G388">
            <v>4492805</v>
          </cell>
          <cell r="H388">
            <v>30772</v>
          </cell>
        </row>
        <row r="388">
          <cell r="K388">
            <v>17969040</v>
          </cell>
          <cell r="L388">
            <v>1468641</v>
          </cell>
        </row>
        <row r="388">
          <cell r="N388">
            <v>19468453</v>
          </cell>
          <cell r="O388">
            <v>1211129</v>
          </cell>
          <cell r="P388">
            <v>25172387</v>
          </cell>
          <cell r="Q388">
            <v>274923670</v>
          </cell>
          <cell r="R388">
            <v>26762545</v>
          </cell>
          <cell r="S388">
            <v>1000000</v>
          </cell>
          <cell r="T388">
            <v>25829209</v>
          </cell>
          <cell r="U388">
            <v>26382585</v>
          </cell>
          <cell r="V388">
            <v>24538639</v>
          </cell>
          <cell r="W388">
            <v>379436648</v>
          </cell>
          <cell r="X388">
            <v>404609035</v>
          </cell>
        </row>
        <row r="389">
          <cell r="C389" t="str">
            <v>Kab. Buton Tengah</v>
          </cell>
          <cell r="D389">
            <v>2708211</v>
          </cell>
          <cell r="E389">
            <v>9038759</v>
          </cell>
        </row>
        <row r="389">
          <cell r="G389">
            <v>11746970</v>
          </cell>
          <cell r="H389">
            <v>33885</v>
          </cell>
        </row>
        <row r="389">
          <cell r="K389">
            <v>42759394</v>
          </cell>
          <cell r="L389">
            <v>1405851</v>
          </cell>
        </row>
        <row r="389">
          <cell r="N389">
            <v>44199130</v>
          </cell>
          <cell r="O389">
            <v>500000</v>
          </cell>
          <cell r="P389">
            <v>56446100</v>
          </cell>
          <cell r="Q389">
            <v>294145068</v>
          </cell>
          <cell r="R389">
            <v>3136236</v>
          </cell>
          <cell r="S389">
            <v>2000000</v>
          </cell>
          <cell r="T389">
            <v>36551888</v>
          </cell>
          <cell r="U389">
            <v>29412005</v>
          </cell>
          <cell r="V389">
            <v>19738808</v>
          </cell>
          <cell r="W389">
            <v>384984005</v>
          </cell>
          <cell r="X389">
            <v>441430105</v>
          </cell>
        </row>
        <row r="390">
          <cell r="C390" t="str">
            <v>Kab. Buton Selatan</v>
          </cell>
          <cell r="D390">
            <v>2221121</v>
          </cell>
          <cell r="E390">
            <v>2102578</v>
          </cell>
        </row>
        <row r="390">
          <cell r="G390">
            <v>4323699</v>
          </cell>
          <cell r="H390">
            <v>34721</v>
          </cell>
        </row>
        <row r="390">
          <cell r="K390">
            <v>18127657</v>
          </cell>
          <cell r="L390">
            <v>1471519</v>
          </cell>
        </row>
        <row r="390">
          <cell r="N390">
            <v>19633897</v>
          </cell>
        </row>
        <row r="390">
          <cell r="P390">
            <v>23957596</v>
          </cell>
          <cell r="Q390">
            <v>290175682</v>
          </cell>
          <cell r="R390">
            <v>7550197</v>
          </cell>
          <cell r="S390">
            <v>2000000</v>
          </cell>
          <cell r="T390">
            <v>50416363</v>
          </cell>
          <cell r="U390">
            <v>29313347</v>
          </cell>
          <cell r="V390">
            <v>14845079</v>
          </cell>
          <cell r="W390">
            <v>394300668</v>
          </cell>
          <cell r="X390">
            <v>418258264</v>
          </cell>
        </row>
        <row r="391">
          <cell r="C391" t="str">
            <v>Provinsi Bali</v>
          </cell>
          <cell r="D391">
            <v>242718673</v>
          </cell>
          <cell r="E391">
            <v>1428472</v>
          </cell>
          <cell r="F391">
            <v>2992737</v>
          </cell>
          <cell r="G391">
            <v>247139882</v>
          </cell>
          <cell r="H391">
            <v>690</v>
          </cell>
          <cell r="I391">
            <v>686</v>
          </cell>
        </row>
        <row r="391">
          <cell r="K391">
            <v>1612</v>
          </cell>
        </row>
        <row r="391">
          <cell r="N391">
            <v>2988</v>
          </cell>
        </row>
        <row r="391">
          <cell r="P391">
            <v>247142870</v>
          </cell>
          <cell r="Q391">
            <v>1226822935</v>
          </cell>
          <cell r="R391">
            <v>91327186</v>
          </cell>
        </row>
        <row r="391">
          <cell r="T391">
            <v>83598041</v>
          </cell>
        </row>
        <row r="391">
          <cell r="W391">
            <v>1401748162</v>
          </cell>
          <cell r="X391">
            <v>1648891032</v>
          </cell>
        </row>
        <row r="392">
          <cell r="C392" t="str">
            <v>Kab. Badung</v>
          </cell>
          <cell r="D392">
            <v>124257198</v>
          </cell>
          <cell r="E392">
            <v>684434</v>
          </cell>
        </row>
        <row r="392">
          <cell r="G392">
            <v>124941632</v>
          </cell>
          <cell r="H392">
            <v>91</v>
          </cell>
        </row>
        <row r="392">
          <cell r="L392">
            <v>1095901</v>
          </cell>
        </row>
        <row r="392">
          <cell r="N392">
            <v>1095992</v>
          </cell>
        </row>
        <row r="392">
          <cell r="P392">
            <v>126037624</v>
          </cell>
          <cell r="Q392">
            <v>254752296</v>
          </cell>
          <cell r="R392">
            <v>127679642</v>
          </cell>
          <cell r="S392">
            <v>3200000</v>
          </cell>
          <cell r="T392">
            <v>35338979</v>
          </cell>
        </row>
        <row r="392">
          <cell r="W392">
            <v>420970917</v>
          </cell>
          <cell r="X392">
            <v>547008541</v>
          </cell>
        </row>
        <row r="393">
          <cell r="C393" t="str">
            <v>Kab. Bangli</v>
          </cell>
          <cell r="D393">
            <v>17623823</v>
          </cell>
          <cell r="E393">
            <v>565753</v>
          </cell>
        </row>
        <row r="393">
          <cell r="G393">
            <v>18189576</v>
          </cell>
          <cell r="H393">
            <v>182</v>
          </cell>
        </row>
        <row r="393">
          <cell r="L393">
            <v>833805</v>
          </cell>
        </row>
        <row r="393">
          <cell r="N393">
            <v>833987</v>
          </cell>
        </row>
        <row r="393">
          <cell r="P393">
            <v>19023563</v>
          </cell>
          <cell r="Q393">
            <v>524279458</v>
          </cell>
          <cell r="R393">
            <v>394933</v>
          </cell>
          <cell r="S393">
            <v>800000</v>
          </cell>
          <cell r="T393">
            <v>33353995</v>
          </cell>
          <cell r="U393">
            <v>10042234</v>
          </cell>
          <cell r="V393">
            <v>23107707</v>
          </cell>
          <cell r="W393">
            <v>591978327</v>
          </cell>
          <cell r="X393">
            <v>611001890</v>
          </cell>
        </row>
        <row r="394">
          <cell r="C394" t="str">
            <v>Kab. Buleleng</v>
          </cell>
          <cell r="D394">
            <v>27302547</v>
          </cell>
          <cell r="E394">
            <v>960845</v>
          </cell>
        </row>
        <row r="394">
          <cell r="G394">
            <v>28263392</v>
          </cell>
          <cell r="H394">
            <v>401</v>
          </cell>
        </row>
        <row r="394">
          <cell r="L394">
            <v>1375420</v>
          </cell>
        </row>
        <row r="394">
          <cell r="N394">
            <v>1375821</v>
          </cell>
        </row>
        <row r="394">
          <cell r="P394">
            <v>29639213</v>
          </cell>
          <cell r="Q394">
            <v>811359689</v>
          </cell>
          <cell r="R394">
            <v>95806195</v>
          </cell>
          <cell r="S394">
            <v>3800000</v>
          </cell>
          <cell r="T394">
            <v>71090788</v>
          </cell>
          <cell r="U394">
            <v>22460537</v>
          </cell>
          <cell r="V394">
            <v>15427571</v>
          </cell>
          <cell r="W394">
            <v>1019944780</v>
          </cell>
          <cell r="X394">
            <v>1049583993</v>
          </cell>
        </row>
        <row r="395">
          <cell r="C395" t="str">
            <v>Kab. Gianyar</v>
          </cell>
          <cell r="D395">
            <v>31887942</v>
          </cell>
          <cell r="E395">
            <v>665857</v>
          </cell>
        </row>
        <row r="395">
          <cell r="G395">
            <v>32553799</v>
          </cell>
          <cell r="H395">
            <v>91</v>
          </cell>
        </row>
        <row r="395">
          <cell r="L395">
            <v>878328</v>
          </cell>
        </row>
        <row r="395">
          <cell r="N395">
            <v>878419</v>
          </cell>
        </row>
        <row r="395">
          <cell r="P395">
            <v>33432218</v>
          </cell>
          <cell r="Q395">
            <v>519688738</v>
          </cell>
          <cell r="R395">
            <v>130188631</v>
          </cell>
          <cell r="S395">
            <v>1200000</v>
          </cell>
          <cell r="T395">
            <v>54548792</v>
          </cell>
        </row>
        <row r="395">
          <cell r="V395">
            <v>10093721</v>
          </cell>
          <cell r="W395">
            <v>715719882</v>
          </cell>
          <cell r="X395">
            <v>749152100</v>
          </cell>
        </row>
        <row r="396">
          <cell r="C396" t="str">
            <v>Kab. Jembrana</v>
          </cell>
          <cell r="D396">
            <v>18685205</v>
          </cell>
          <cell r="E396">
            <v>1398904</v>
          </cell>
        </row>
        <row r="396">
          <cell r="G396">
            <v>20084109</v>
          </cell>
          <cell r="H396">
            <v>1090</v>
          </cell>
        </row>
        <row r="396">
          <cell r="L396">
            <v>1128728</v>
          </cell>
        </row>
        <row r="396">
          <cell r="N396">
            <v>1129818</v>
          </cell>
        </row>
        <row r="396">
          <cell r="P396">
            <v>21213927</v>
          </cell>
          <cell r="Q396">
            <v>530867428</v>
          </cell>
          <cell r="R396">
            <v>14171139</v>
          </cell>
          <cell r="S396">
            <v>2000000</v>
          </cell>
          <cell r="T396">
            <v>31671034</v>
          </cell>
          <cell r="U396">
            <v>11590099</v>
          </cell>
          <cell r="V396">
            <v>21103980</v>
          </cell>
          <cell r="W396">
            <v>611403680</v>
          </cell>
          <cell r="X396">
            <v>632617607</v>
          </cell>
        </row>
        <row r="397">
          <cell r="C397" t="str">
            <v>Kab. Karangasem</v>
          </cell>
          <cell r="D397">
            <v>19617058</v>
          </cell>
          <cell r="E397">
            <v>802887</v>
          </cell>
        </row>
        <row r="397">
          <cell r="G397">
            <v>20419945</v>
          </cell>
          <cell r="H397">
            <v>317</v>
          </cell>
        </row>
        <row r="397">
          <cell r="K397">
            <v>2631</v>
          </cell>
          <cell r="L397">
            <v>1174572</v>
          </cell>
        </row>
        <row r="397">
          <cell r="N397">
            <v>1177520</v>
          </cell>
        </row>
        <row r="397">
          <cell r="P397">
            <v>21597465</v>
          </cell>
          <cell r="Q397">
            <v>659760618</v>
          </cell>
          <cell r="R397">
            <v>62167162</v>
          </cell>
          <cell r="S397">
            <v>600000</v>
          </cell>
          <cell r="T397">
            <v>49717454</v>
          </cell>
          <cell r="U397">
            <v>16095888</v>
          </cell>
          <cell r="V397">
            <v>21539786</v>
          </cell>
          <cell r="W397">
            <v>809880908</v>
          </cell>
          <cell r="X397">
            <v>831478373</v>
          </cell>
        </row>
        <row r="398">
          <cell r="C398" t="str">
            <v>Kab. Klungkung</v>
          </cell>
          <cell r="D398">
            <v>19787315</v>
          </cell>
          <cell r="E398">
            <v>529095</v>
          </cell>
        </row>
        <row r="398">
          <cell r="G398">
            <v>20316410</v>
          </cell>
          <cell r="H398">
            <v>131</v>
          </cell>
        </row>
        <row r="398">
          <cell r="L398">
            <v>1217840</v>
          </cell>
        </row>
        <row r="398">
          <cell r="N398">
            <v>1217971</v>
          </cell>
        </row>
        <row r="398">
          <cell r="P398">
            <v>21534381</v>
          </cell>
          <cell r="Q398">
            <v>487291769</v>
          </cell>
          <cell r="R398">
            <v>42327567</v>
          </cell>
          <cell r="S398">
            <v>1200000</v>
          </cell>
          <cell r="T398">
            <v>36600945</v>
          </cell>
        </row>
        <row r="398">
          <cell r="V398">
            <v>14590647</v>
          </cell>
          <cell r="W398">
            <v>582010928</v>
          </cell>
          <cell r="X398">
            <v>603545309</v>
          </cell>
        </row>
        <row r="399">
          <cell r="C399" t="str">
            <v>Kab. Tabanan</v>
          </cell>
          <cell r="D399">
            <v>24790928</v>
          </cell>
          <cell r="E399">
            <v>1093136</v>
          </cell>
        </row>
        <row r="399">
          <cell r="G399">
            <v>25884064</v>
          </cell>
          <cell r="H399">
            <v>347</v>
          </cell>
        </row>
        <row r="399">
          <cell r="L399">
            <v>939726</v>
          </cell>
        </row>
        <row r="399">
          <cell r="N399">
            <v>940073</v>
          </cell>
        </row>
        <row r="399">
          <cell r="P399">
            <v>26824137</v>
          </cell>
          <cell r="Q399">
            <v>794639014</v>
          </cell>
          <cell r="R399">
            <v>8920848</v>
          </cell>
        </row>
        <row r="399">
          <cell r="T399">
            <v>53327100</v>
          </cell>
        </row>
        <row r="399">
          <cell r="V399">
            <v>20158582</v>
          </cell>
          <cell r="W399">
            <v>877045544</v>
          </cell>
          <cell r="X399">
            <v>903869681</v>
          </cell>
        </row>
        <row r="400">
          <cell r="C400" t="str">
            <v>Kota Denpasar</v>
          </cell>
          <cell r="D400">
            <v>121452812</v>
          </cell>
          <cell r="E400">
            <v>732911</v>
          </cell>
        </row>
        <row r="400">
          <cell r="G400">
            <v>122185723</v>
          </cell>
          <cell r="H400">
            <v>85</v>
          </cell>
        </row>
        <row r="400">
          <cell r="L400">
            <v>888399</v>
          </cell>
        </row>
        <row r="400">
          <cell r="N400">
            <v>888484</v>
          </cell>
        </row>
        <row r="400">
          <cell r="P400">
            <v>123074207</v>
          </cell>
          <cell r="Q400">
            <v>541812529</v>
          </cell>
          <cell r="R400">
            <v>85528634</v>
          </cell>
          <cell r="S400">
            <v>3200000</v>
          </cell>
          <cell r="T400">
            <v>66544131</v>
          </cell>
          <cell r="U400">
            <v>14624339</v>
          </cell>
        </row>
        <row r="400">
          <cell r="W400">
            <v>711709633</v>
          </cell>
          <cell r="X400">
            <v>834783840</v>
          </cell>
        </row>
        <row r="401">
          <cell r="C401" t="str">
            <v>Provinsi Nusa Tenggara Barat</v>
          </cell>
          <cell r="D401">
            <v>77175706</v>
          </cell>
          <cell r="E401">
            <v>52386804</v>
          </cell>
          <cell r="F401">
            <v>610889322</v>
          </cell>
          <cell r="G401">
            <v>740451832</v>
          </cell>
          <cell r="H401">
            <v>135090</v>
          </cell>
          <cell r="I401">
            <v>1099166</v>
          </cell>
        </row>
        <row r="401">
          <cell r="K401">
            <v>474793731</v>
          </cell>
        </row>
        <row r="401">
          <cell r="N401">
            <v>476027987</v>
          </cell>
        </row>
        <row r="401">
          <cell r="P401">
            <v>1216479819</v>
          </cell>
          <cell r="Q401">
            <v>1608420021</v>
          </cell>
          <cell r="R401">
            <v>8363295</v>
          </cell>
        </row>
        <row r="401">
          <cell r="T401">
            <v>170554027</v>
          </cell>
          <cell r="U401">
            <v>41676444</v>
          </cell>
          <cell r="V401">
            <v>19205187</v>
          </cell>
          <cell r="W401">
            <v>1848218974</v>
          </cell>
          <cell r="X401">
            <v>3064698793</v>
          </cell>
        </row>
        <row r="402">
          <cell r="C402" t="str">
            <v>Kab. Bima</v>
          </cell>
          <cell r="D402">
            <v>5506660</v>
          </cell>
          <cell r="E402">
            <v>4568215</v>
          </cell>
        </row>
        <row r="402">
          <cell r="G402">
            <v>10074875</v>
          </cell>
          <cell r="H402">
            <v>133566</v>
          </cell>
        </row>
        <row r="402">
          <cell r="K402">
            <v>61659876</v>
          </cell>
          <cell r="L402">
            <v>2820664</v>
          </cell>
        </row>
        <row r="402">
          <cell r="N402">
            <v>64614106</v>
          </cell>
        </row>
        <row r="402">
          <cell r="P402">
            <v>74688981</v>
          </cell>
          <cell r="Q402">
            <v>940742930</v>
          </cell>
          <cell r="R402">
            <v>54988667</v>
          </cell>
        </row>
        <row r="402">
          <cell r="T402">
            <v>91191141</v>
          </cell>
          <cell r="U402">
            <v>43150542</v>
          </cell>
          <cell r="V402">
            <v>14160449</v>
          </cell>
          <cell r="W402">
            <v>1144233729</v>
          </cell>
          <cell r="X402">
            <v>1218922710</v>
          </cell>
        </row>
        <row r="403">
          <cell r="C403" t="str">
            <v>Kab. Dompu</v>
          </cell>
          <cell r="D403">
            <v>6874803</v>
          </cell>
          <cell r="E403">
            <v>4916226</v>
          </cell>
        </row>
        <row r="403">
          <cell r="G403">
            <v>11791029</v>
          </cell>
          <cell r="H403">
            <v>158920</v>
          </cell>
        </row>
        <row r="403">
          <cell r="K403">
            <v>61856725</v>
          </cell>
          <cell r="L403">
            <v>1493589</v>
          </cell>
        </row>
        <row r="403">
          <cell r="N403">
            <v>63509234</v>
          </cell>
        </row>
        <row r="403">
          <cell r="P403">
            <v>75300263</v>
          </cell>
          <cell r="Q403">
            <v>528135785</v>
          </cell>
          <cell r="R403">
            <v>33964272</v>
          </cell>
          <cell r="S403">
            <v>1800000</v>
          </cell>
          <cell r="T403">
            <v>78274440</v>
          </cell>
          <cell r="U403">
            <v>37673610</v>
          </cell>
          <cell r="V403">
            <v>10602601</v>
          </cell>
          <cell r="W403">
            <v>690450708</v>
          </cell>
          <cell r="X403">
            <v>765750971</v>
          </cell>
        </row>
        <row r="404">
          <cell r="C404" t="str">
            <v>Kab. Lombok Barat</v>
          </cell>
          <cell r="D404">
            <v>8683799</v>
          </cell>
          <cell r="E404">
            <v>4549398</v>
          </cell>
        </row>
        <row r="404">
          <cell r="G404">
            <v>13233197</v>
          </cell>
          <cell r="H404">
            <v>16042</v>
          </cell>
        </row>
        <row r="404">
          <cell r="K404">
            <v>61902287</v>
          </cell>
          <cell r="L404">
            <v>1302361</v>
          </cell>
        </row>
        <row r="404">
          <cell r="N404">
            <v>63220690</v>
          </cell>
        </row>
        <row r="404">
          <cell r="P404">
            <v>76453887</v>
          </cell>
          <cell r="Q404">
            <v>888315683</v>
          </cell>
          <cell r="R404">
            <v>6016926</v>
          </cell>
          <cell r="S404">
            <v>600000</v>
          </cell>
          <cell r="T404">
            <v>67688491</v>
          </cell>
          <cell r="U404">
            <v>41038055</v>
          </cell>
          <cell r="V404">
            <v>6693448</v>
          </cell>
          <cell r="W404">
            <v>1010352603</v>
          </cell>
          <cell r="X404">
            <v>1086806490</v>
          </cell>
        </row>
        <row r="405">
          <cell r="C405" t="str">
            <v>Kab. Lombok Tengah</v>
          </cell>
          <cell r="D405">
            <v>10126626</v>
          </cell>
          <cell r="E405">
            <v>4600813</v>
          </cell>
        </row>
        <row r="405">
          <cell r="G405">
            <v>14727439</v>
          </cell>
          <cell r="H405">
            <v>20247</v>
          </cell>
        </row>
        <row r="405">
          <cell r="K405">
            <v>61601591</v>
          </cell>
          <cell r="L405">
            <v>1024352</v>
          </cell>
        </row>
        <row r="405">
          <cell r="N405">
            <v>62646190</v>
          </cell>
        </row>
        <row r="405">
          <cell r="P405">
            <v>77373629</v>
          </cell>
          <cell r="Q405">
            <v>1145182085</v>
          </cell>
          <cell r="R405">
            <v>38680241</v>
          </cell>
          <cell r="S405">
            <v>2400000</v>
          </cell>
          <cell r="T405">
            <v>93968417</v>
          </cell>
          <cell r="U405">
            <v>54083692</v>
          </cell>
          <cell r="V405">
            <v>8454992</v>
          </cell>
          <cell r="W405">
            <v>1342769427</v>
          </cell>
          <cell r="X405">
            <v>1420143056</v>
          </cell>
        </row>
        <row r="406">
          <cell r="C406" t="str">
            <v>Kab. Lombok Timur</v>
          </cell>
          <cell r="D406">
            <v>9766671</v>
          </cell>
          <cell r="E406">
            <v>4906176</v>
          </cell>
        </row>
        <row r="406">
          <cell r="G406">
            <v>14672847</v>
          </cell>
          <cell r="H406">
            <v>23506</v>
          </cell>
        </row>
        <row r="406">
          <cell r="K406">
            <v>61603559</v>
          </cell>
          <cell r="L406">
            <v>1430182</v>
          </cell>
        </row>
        <row r="406">
          <cell r="N406">
            <v>63057247</v>
          </cell>
        </row>
        <row r="406">
          <cell r="P406">
            <v>77730094</v>
          </cell>
          <cell r="Q406">
            <v>1344992741</v>
          </cell>
          <cell r="R406">
            <v>34847064</v>
          </cell>
          <cell r="S406">
            <v>3000000</v>
          </cell>
          <cell r="T406">
            <v>112372149</v>
          </cell>
          <cell r="U406">
            <v>62836777</v>
          </cell>
          <cell r="V406">
            <v>9577669</v>
          </cell>
          <cell r="W406">
            <v>1567626400</v>
          </cell>
          <cell r="X406">
            <v>1645356494</v>
          </cell>
        </row>
        <row r="407">
          <cell r="C407" t="str">
            <v>Kab. Sumbawa</v>
          </cell>
          <cell r="D407">
            <v>9644300</v>
          </cell>
          <cell r="E407">
            <v>8392464</v>
          </cell>
        </row>
        <row r="407">
          <cell r="G407">
            <v>18036764</v>
          </cell>
          <cell r="H407">
            <v>78801</v>
          </cell>
        </row>
        <row r="407">
          <cell r="K407">
            <v>419593645</v>
          </cell>
          <cell r="L407">
            <v>3046086</v>
          </cell>
        </row>
        <row r="407">
          <cell r="N407">
            <v>422718532</v>
          </cell>
        </row>
        <row r="407">
          <cell r="P407">
            <v>440755296</v>
          </cell>
          <cell r="Q407">
            <v>907818706</v>
          </cell>
          <cell r="R407">
            <v>22906137</v>
          </cell>
          <cell r="S407">
            <v>1600000</v>
          </cell>
          <cell r="T407">
            <v>52691077</v>
          </cell>
          <cell r="U407">
            <v>39633914</v>
          </cell>
          <cell r="V407">
            <v>22972251</v>
          </cell>
          <cell r="W407">
            <v>1047622085</v>
          </cell>
          <cell r="X407">
            <v>1488377381</v>
          </cell>
        </row>
        <row r="408">
          <cell r="C408" t="str">
            <v>Kota Mataram</v>
          </cell>
          <cell r="D408">
            <v>38010044</v>
          </cell>
          <cell r="E408">
            <v>4108953</v>
          </cell>
        </row>
        <row r="408">
          <cell r="G408">
            <v>42118997</v>
          </cell>
          <cell r="H408">
            <v>14704</v>
          </cell>
        </row>
        <row r="408">
          <cell r="K408">
            <v>61601432</v>
          </cell>
          <cell r="L408">
            <v>861286</v>
          </cell>
        </row>
        <row r="408">
          <cell r="N408">
            <v>62477422</v>
          </cell>
        </row>
        <row r="408">
          <cell r="P408">
            <v>104596419</v>
          </cell>
          <cell r="Q408">
            <v>670359197</v>
          </cell>
          <cell r="R408">
            <v>13543892</v>
          </cell>
          <cell r="S408">
            <v>10000000</v>
          </cell>
          <cell r="T408">
            <v>35229824</v>
          </cell>
          <cell r="U408">
            <v>14951598</v>
          </cell>
          <cell r="V408">
            <v>2569681</v>
          </cell>
          <cell r="W408">
            <v>746654192</v>
          </cell>
          <cell r="X408">
            <v>851250611</v>
          </cell>
        </row>
        <row r="409">
          <cell r="C409" t="str">
            <v>Kota Bima</v>
          </cell>
          <cell r="D409">
            <v>8357088</v>
          </cell>
          <cell r="E409">
            <v>3947487</v>
          </cell>
        </row>
        <row r="409">
          <cell r="G409">
            <v>12304575</v>
          </cell>
          <cell r="H409">
            <v>38308</v>
          </cell>
        </row>
        <row r="409">
          <cell r="K409">
            <v>61601531</v>
          </cell>
          <cell r="L409">
            <v>853378</v>
          </cell>
        </row>
        <row r="409">
          <cell r="N409">
            <v>62493217</v>
          </cell>
        </row>
        <row r="409">
          <cell r="P409">
            <v>74797792</v>
          </cell>
          <cell r="Q409">
            <v>433728061</v>
          </cell>
          <cell r="R409">
            <v>16192269</v>
          </cell>
          <cell r="S409">
            <v>8200000</v>
          </cell>
          <cell r="T409">
            <v>25262120</v>
          </cell>
          <cell r="U409">
            <v>19188725</v>
          </cell>
          <cell r="V409">
            <v>3716769</v>
          </cell>
          <cell r="W409">
            <v>506287944</v>
          </cell>
          <cell r="X409">
            <v>581085736</v>
          </cell>
        </row>
        <row r="410">
          <cell r="C410" t="str">
            <v>Kab. Sumbawa Barat</v>
          </cell>
          <cell r="D410">
            <v>26488419</v>
          </cell>
          <cell r="E410">
            <v>236296460</v>
          </cell>
        </row>
        <row r="410">
          <cell r="G410">
            <v>262784879</v>
          </cell>
          <cell r="H410">
            <v>25328</v>
          </cell>
        </row>
        <row r="410">
          <cell r="K410">
            <v>968503749</v>
          </cell>
          <cell r="L410">
            <v>1418855</v>
          </cell>
        </row>
        <row r="410">
          <cell r="N410">
            <v>969947932</v>
          </cell>
        </row>
        <row r="410">
          <cell r="P410">
            <v>1232732811</v>
          </cell>
          <cell r="Q410">
            <v>358635090</v>
          </cell>
          <cell r="R410">
            <v>49194762</v>
          </cell>
          <cell r="S410">
            <v>1400000</v>
          </cell>
          <cell r="T410">
            <v>24217868</v>
          </cell>
          <cell r="U410">
            <v>16647452</v>
          </cell>
          <cell r="V410">
            <v>3921245</v>
          </cell>
          <cell r="W410">
            <v>454016417</v>
          </cell>
          <cell r="X410">
            <v>1686749228</v>
          </cell>
        </row>
        <row r="411">
          <cell r="C411" t="str">
            <v>Kab. Lombok Utara</v>
          </cell>
          <cell r="D411">
            <v>6244048</v>
          </cell>
          <cell r="E411">
            <v>4217724</v>
          </cell>
        </row>
        <row r="411">
          <cell r="G411">
            <v>10461772</v>
          </cell>
          <cell r="H411">
            <v>22035</v>
          </cell>
        </row>
        <row r="411">
          <cell r="K411">
            <v>61601814</v>
          </cell>
          <cell r="L411">
            <v>1185371</v>
          </cell>
        </row>
        <row r="411">
          <cell r="N411">
            <v>62809220</v>
          </cell>
        </row>
        <row r="411">
          <cell r="P411">
            <v>73270992</v>
          </cell>
          <cell r="Q411">
            <v>394210070</v>
          </cell>
          <cell r="R411">
            <v>21837493</v>
          </cell>
        </row>
        <row r="411">
          <cell r="T411">
            <v>31799510</v>
          </cell>
          <cell r="U411">
            <v>18593996</v>
          </cell>
          <cell r="V411">
            <v>5925117</v>
          </cell>
          <cell r="W411">
            <v>472366186</v>
          </cell>
          <cell r="X411">
            <v>545637178</v>
          </cell>
        </row>
        <row r="412">
          <cell r="C412" t="str">
            <v>Provinsi Nusa Tenggara Timur</v>
          </cell>
          <cell r="D412">
            <v>48258335</v>
          </cell>
          <cell r="E412">
            <v>4059812</v>
          </cell>
          <cell r="F412">
            <v>7760954</v>
          </cell>
          <cell r="G412">
            <v>60079101</v>
          </cell>
          <cell r="H412">
            <v>90312</v>
          </cell>
          <cell r="I412">
            <v>38442</v>
          </cell>
        </row>
        <row r="412">
          <cell r="K412">
            <v>397747</v>
          </cell>
        </row>
        <row r="412">
          <cell r="M412">
            <v>1046825</v>
          </cell>
          <cell r="N412">
            <v>1573326</v>
          </cell>
        </row>
        <row r="412">
          <cell r="P412">
            <v>61652427</v>
          </cell>
          <cell r="Q412">
            <v>1542866521</v>
          </cell>
          <cell r="R412">
            <v>184327030</v>
          </cell>
        </row>
        <row r="412">
          <cell r="T412">
            <v>260918641</v>
          </cell>
          <cell r="U412">
            <v>41141397</v>
          </cell>
          <cell r="V412">
            <v>102793719</v>
          </cell>
          <cell r="W412">
            <v>2132047308</v>
          </cell>
          <cell r="X412">
            <v>2193699735</v>
          </cell>
        </row>
        <row r="413">
          <cell r="C413" t="str">
            <v>Kab. Alor</v>
          </cell>
          <cell r="D413">
            <v>2195596</v>
          </cell>
          <cell r="E413">
            <v>758870</v>
          </cell>
        </row>
        <row r="413">
          <cell r="G413">
            <v>2954466</v>
          </cell>
          <cell r="H413">
            <v>4213</v>
          </cell>
        </row>
        <row r="413">
          <cell r="K413">
            <v>53</v>
          </cell>
          <cell r="L413">
            <v>2750208</v>
          </cell>
          <cell r="M413">
            <v>36625</v>
          </cell>
          <cell r="N413">
            <v>2791099</v>
          </cell>
        </row>
        <row r="413">
          <cell r="P413">
            <v>5745565</v>
          </cell>
          <cell r="Q413">
            <v>498559640</v>
          </cell>
          <cell r="R413">
            <v>48934570</v>
          </cell>
          <cell r="S413">
            <v>3400000</v>
          </cell>
          <cell r="T413">
            <v>73118023</v>
          </cell>
          <cell r="U413">
            <v>35616476</v>
          </cell>
          <cell r="V413">
            <v>29243217</v>
          </cell>
          <cell r="W413">
            <v>688871926</v>
          </cell>
          <cell r="X413">
            <v>694617491</v>
          </cell>
        </row>
        <row r="414">
          <cell r="C414" t="str">
            <v>Kab. Belu</v>
          </cell>
          <cell r="D414">
            <v>3087708</v>
          </cell>
          <cell r="E414">
            <v>611893</v>
          </cell>
        </row>
        <row r="414">
          <cell r="G414">
            <v>3699601</v>
          </cell>
          <cell r="H414">
            <v>4213</v>
          </cell>
        </row>
        <row r="414">
          <cell r="K414">
            <v>20226</v>
          </cell>
          <cell r="L414">
            <v>923221</v>
          </cell>
          <cell r="M414">
            <v>36625</v>
          </cell>
          <cell r="N414">
            <v>984285</v>
          </cell>
        </row>
        <row r="414">
          <cell r="P414">
            <v>4683886</v>
          </cell>
          <cell r="Q414">
            <v>445372314</v>
          </cell>
          <cell r="R414">
            <v>26321149</v>
          </cell>
          <cell r="S414">
            <v>2400000</v>
          </cell>
          <cell r="T414">
            <v>60978856</v>
          </cell>
          <cell r="U414">
            <v>10307090</v>
          </cell>
          <cell r="V414">
            <v>6673854</v>
          </cell>
          <cell r="W414">
            <v>552053263</v>
          </cell>
          <cell r="X414">
            <v>556737149</v>
          </cell>
        </row>
        <row r="415">
          <cell r="C415" t="str">
            <v>Kab. Ende</v>
          </cell>
          <cell r="D415">
            <v>4018151</v>
          </cell>
          <cell r="E415">
            <v>2457430</v>
          </cell>
        </row>
        <row r="415">
          <cell r="G415">
            <v>6475581</v>
          </cell>
          <cell r="H415">
            <v>4301</v>
          </cell>
        </row>
        <row r="415">
          <cell r="K415">
            <v>382</v>
          </cell>
          <cell r="L415">
            <v>1610708</v>
          </cell>
          <cell r="M415">
            <v>1477617</v>
          </cell>
          <cell r="N415">
            <v>3093008</v>
          </cell>
        </row>
        <row r="415">
          <cell r="P415">
            <v>9568589</v>
          </cell>
          <cell r="Q415">
            <v>563011308</v>
          </cell>
          <cell r="R415">
            <v>27877651</v>
          </cell>
          <cell r="S415">
            <v>4600000</v>
          </cell>
          <cell r="T415">
            <v>71332770</v>
          </cell>
          <cell r="U415">
            <v>25708175</v>
          </cell>
          <cell r="V415">
            <v>15593181</v>
          </cell>
          <cell r="W415">
            <v>708123085</v>
          </cell>
          <cell r="X415">
            <v>717691674</v>
          </cell>
        </row>
        <row r="416">
          <cell r="C416" t="str">
            <v>Kab. Flores Timur</v>
          </cell>
          <cell r="D416">
            <v>2633492</v>
          </cell>
          <cell r="E416">
            <v>707274</v>
          </cell>
        </row>
        <row r="416">
          <cell r="G416">
            <v>3340766</v>
          </cell>
          <cell r="H416">
            <v>4213</v>
          </cell>
        </row>
        <row r="416">
          <cell r="K416">
            <v>11</v>
          </cell>
          <cell r="L416">
            <v>2078149</v>
          </cell>
          <cell r="M416">
            <v>36625</v>
          </cell>
          <cell r="N416">
            <v>2118998</v>
          </cell>
        </row>
        <row r="416">
          <cell r="P416">
            <v>5459764</v>
          </cell>
          <cell r="Q416">
            <v>592679555</v>
          </cell>
          <cell r="R416">
            <v>44813324</v>
          </cell>
          <cell r="S416">
            <v>4200000</v>
          </cell>
          <cell r="T416">
            <v>52958374</v>
          </cell>
          <cell r="U416">
            <v>13452555</v>
          </cell>
          <cell r="V416">
            <v>13457921</v>
          </cell>
          <cell r="W416">
            <v>721561729</v>
          </cell>
          <cell r="X416">
            <v>727021493</v>
          </cell>
        </row>
        <row r="417">
          <cell r="C417" t="str">
            <v>Kab. Kupang</v>
          </cell>
          <cell r="D417">
            <v>3108751</v>
          </cell>
          <cell r="E417">
            <v>1250105</v>
          </cell>
        </row>
        <row r="417">
          <cell r="G417">
            <v>4358856</v>
          </cell>
          <cell r="H417">
            <v>160427</v>
          </cell>
        </row>
        <row r="417">
          <cell r="K417">
            <v>93616</v>
          </cell>
          <cell r="L417">
            <v>2342717</v>
          </cell>
          <cell r="M417">
            <v>37387</v>
          </cell>
          <cell r="N417">
            <v>2634147</v>
          </cell>
        </row>
        <row r="417">
          <cell r="P417">
            <v>6993003</v>
          </cell>
          <cell r="Q417">
            <v>583787771</v>
          </cell>
          <cell r="R417">
            <v>70042599</v>
          </cell>
          <cell r="S417">
            <v>3400000</v>
          </cell>
          <cell r="T417">
            <v>86500846</v>
          </cell>
          <cell r="U417">
            <v>44552385</v>
          </cell>
          <cell r="V417">
            <v>20429826</v>
          </cell>
          <cell r="W417">
            <v>808713427</v>
          </cell>
          <cell r="X417">
            <v>815706430</v>
          </cell>
        </row>
        <row r="418">
          <cell r="C418" t="str">
            <v>Kab. Lembata</v>
          </cell>
          <cell r="D418">
            <v>2119096</v>
          </cell>
          <cell r="E418">
            <v>692964</v>
          </cell>
        </row>
        <row r="418">
          <cell r="G418">
            <v>2812060</v>
          </cell>
          <cell r="H418">
            <v>4301</v>
          </cell>
        </row>
        <row r="418">
          <cell r="K418">
            <v>12</v>
          </cell>
          <cell r="L418">
            <v>1978094</v>
          </cell>
          <cell r="M418">
            <v>37387</v>
          </cell>
          <cell r="N418">
            <v>2019794</v>
          </cell>
        </row>
        <row r="418">
          <cell r="P418">
            <v>4831854</v>
          </cell>
          <cell r="Q418">
            <v>409310456</v>
          </cell>
          <cell r="R418">
            <v>24996961</v>
          </cell>
          <cell r="S418">
            <v>1400000</v>
          </cell>
          <cell r="T418">
            <v>34786016</v>
          </cell>
          <cell r="U418">
            <v>18112702</v>
          </cell>
          <cell r="V418">
            <v>24836922</v>
          </cell>
          <cell r="W418">
            <v>513443057</v>
          </cell>
          <cell r="X418">
            <v>518274911</v>
          </cell>
        </row>
        <row r="419">
          <cell r="C419" t="str">
            <v>Kab. Manggarai</v>
          </cell>
          <cell r="D419">
            <v>3151373</v>
          </cell>
          <cell r="E419">
            <v>1858516</v>
          </cell>
        </row>
        <row r="419">
          <cell r="G419">
            <v>5009889</v>
          </cell>
          <cell r="H419">
            <v>4301</v>
          </cell>
        </row>
        <row r="419">
          <cell r="K419">
            <v>33782</v>
          </cell>
          <cell r="L419">
            <v>1170961</v>
          </cell>
          <cell r="M419">
            <v>1075547</v>
          </cell>
          <cell r="N419">
            <v>2284591</v>
          </cell>
        </row>
        <row r="419">
          <cell r="P419">
            <v>7294480</v>
          </cell>
          <cell r="Q419">
            <v>571979138</v>
          </cell>
          <cell r="R419">
            <v>46834454</v>
          </cell>
          <cell r="S419">
            <v>5200000</v>
          </cell>
          <cell r="T419">
            <v>60891101</v>
          </cell>
          <cell r="U419">
            <v>12281151</v>
          </cell>
          <cell r="V419">
            <v>32489036</v>
          </cell>
          <cell r="W419">
            <v>729674880</v>
          </cell>
          <cell r="X419">
            <v>736969360</v>
          </cell>
        </row>
        <row r="420">
          <cell r="C420" t="str">
            <v>Kab. Ngada</v>
          </cell>
          <cell r="D420">
            <v>2451517</v>
          </cell>
          <cell r="E420">
            <v>863419</v>
          </cell>
        </row>
        <row r="420">
          <cell r="G420">
            <v>3314936</v>
          </cell>
          <cell r="H420">
            <v>4301</v>
          </cell>
        </row>
        <row r="420">
          <cell r="K420">
            <v>12</v>
          </cell>
          <cell r="L420">
            <v>1191847</v>
          </cell>
          <cell r="M420">
            <v>138672</v>
          </cell>
          <cell r="N420">
            <v>1334832</v>
          </cell>
        </row>
        <row r="420">
          <cell r="P420">
            <v>4649768</v>
          </cell>
          <cell r="Q420">
            <v>433818004</v>
          </cell>
          <cell r="R420">
            <v>25670670</v>
          </cell>
          <cell r="S420">
            <v>3200000</v>
          </cell>
          <cell r="T420">
            <v>23291253</v>
          </cell>
          <cell r="U420">
            <v>8804817</v>
          </cell>
          <cell r="V420">
            <v>34209457</v>
          </cell>
          <cell r="W420">
            <v>528994201</v>
          </cell>
          <cell r="X420">
            <v>533643969</v>
          </cell>
        </row>
        <row r="421">
          <cell r="C421" t="str">
            <v>Kab. Sikka</v>
          </cell>
          <cell r="D421">
            <v>4798309</v>
          </cell>
          <cell r="E421">
            <v>733311</v>
          </cell>
        </row>
        <row r="421">
          <cell r="G421">
            <v>5531620</v>
          </cell>
          <cell r="H421">
            <v>4301</v>
          </cell>
        </row>
        <row r="421">
          <cell r="K421">
            <v>145</v>
          </cell>
          <cell r="L421">
            <v>2195036</v>
          </cell>
          <cell r="M421">
            <v>284596</v>
          </cell>
          <cell r="N421">
            <v>2484078</v>
          </cell>
        </row>
        <row r="421">
          <cell r="P421">
            <v>8015698</v>
          </cell>
          <cell r="Q421">
            <v>583441594</v>
          </cell>
          <cell r="R421">
            <v>58310754</v>
          </cell>
          <cell r="S421">
            <v>2600000</v>
          </cell>
          <cell r="T421">
            <v>56803579</v>
          </cell>
          <cell r="U421">
            <v>13478134</v>
          </cell>
          <cell r="V421">
            <v>21389421</v>
          </cell>
          <cell r="W421">
            <v>736023482</v>
          </cell>
          <cell r="X421">
            <v>744039180</v>
          </cell>
        </row>
        <row r="422">
          <cell r="C422" t="str">
            <v>Kab. Sumba Barat</v>
          </cell>
          <cell r="D422">
            <v>2602901</v>
          </cell>
          <cell r="E422">
            <v>659096</v>
          </cell>
        </row>
        <row r="422">
          <cell r="G422">
            <v>3261997</v>
          </cell>
          <cell r="H422">
            <v>23613</v>
          </cell>
        </row>
        <row r="422">
          <cell r="K422">
            <v>12</v>
          </cell>
          <cell r="L422">
            <v>1087651</v>
          </cell>
          <cell r="M422">
            <v>37387</v>
          </cell>
          <cell r="N422">
            <v>1148663</v>
          </cell>
        </row>
        <row r="422">
          <cell r="P422">
            <v>4410660</v>
          </cell>
          <cell r="Q422">
            <v>308184804</v>
          </cell>
          <cell r="R422">
            <v>35241997</v>
          </cell>
          <cell r="S422">
            <v>2200000</v>
          </cell>
          <cell r="T422">
            <v>48888391</v>
          </cell>
          <cell r="U422">
            <v>14484815</v>
          </cell>
          <cell r="V422">
            <v>27769006</v>
          </cell>
          <cell r="W422">
            <v>436769013</v>
          </cell>
          <cell r="X422">
            <v>441179673</v>
          </cell>
        </row>
        <row r="423">
          <cell r="C423" t="str">
            <v>Kab. Sumba Timur</v>
          </cell>
          <cell r="D423">
            <v>4105597</v>
          </cell>
          <cell r="E423">
            <v>3034046</v>
          </cell>
        </row>
        <row r="423">
          <cell r="G423">
            <v>7139643</v>
          </cell>
          <cell r="H423">
            <v>4213</v>
          </cell>
        </row>
        <row r="423">
          <cell r="K423">
            <v>11</v>
          </cell>
          <cell r="L423">
            <v>2409336</v>
          </cell>
          <cell r="M423">
            <v>36625</v>
          </cell>
          <cell r="N423">
            <v>2450185</v>
          </cell>
        </row>
        <row r="423">
          <cell r="P423">
            <v>9589828</v>
          </cell>
          <cell r="Q423">
            <v>522410940</v>
          </cell>
          <cell r="R423">
            <v>39911504</v>
          </cell>
          <cell r="S423">
            <v>3200000</v>
          </cell>
          <cell r="T423">
            <v>75233325</v>
          </cell>
          <cell r="U423">
            <v>23901128</v>
          </cell>
          <cell r="V423">
            <v>46467629</v>
          </cell>
          <cell r="W423">
            <v>711124526</v>
          </cell>
          <cell r="X423">
            <v>720714354</v>
          </cell>
        </row>
        <row r="424">
          <cell r="C424" t="str">
            <v>Kab. Timor Tengah Selatan</v>
          </cell>
          <cell r="D424">
            <v>2602475</v>
          </cell>
          <cell r="E424">
            <v>1172137</v>
          </cell>
        </row>
        <row r="424">
          <cell r="G424">
            <v>3774612</v>
          </cell>
          <cell r="H424">
            <v>30798</v>
          </cell>
        </row>
        <row r="424">
          <cell r="K424">
            <v>3571</v>
          </cell>
          <cell r="L424">
            <v>1205639</v>
          </cell>
          <cell r="M424">
            <v>37387</v>
          </cell>
          <cell r="N424">
            <v>1277395</v>
          </cell>
        </row>
        <row r="424">
          <cell r="P424">
            <v>5052007</v>
          </cell>
          <cell r="Q424">
            <v>658663615</v>
          </cell>
          <cell r="R424">
            <v>89464029</v>
          </cell>
          <cell r="S424">
            <v>2400000</v>
          </cell>
          <cell r="T424">
            <v>115428075</v>
          </cell>
          <cell r="U424">
            <v>49637262</v>
          </cell>
          <cell r="V424">
            <v>37167125</v>
          </cell>
          <cell r="W424">
            <v>952760106</v>
          </cell>
          <cell r="X424">
            <v>957812113</v>
          </cell>
        </row>
        <row r="425">
          <cell r="C425" t="str">
            <v>Kab. Timor Tengah Utara</v>
          </cell>
          <cell r="D425">
            <v>2376287</v>
          </cell>
          <cell r="E425">
            <v>745244</v>
          </cell>
        </row>
        <row r="425">
          <cell r="G425">
            <v>3121531</v>
          </cell>
          <cell r="H425">
            <v>30798</v>
          </cell>
        </row>
        <row r="425">
          <cell r="K425">
            <v>434875</v>
          </cell>
          <cell r="L425">
            <v>1020915</v>
          </cell>
          <cell r="M425">
            <v>37387</v>
          </cell>
          <cell r="N425">
            <v>1523975</v>
          </cell>
        </row>
        <row r="425">
          <cell r="P425">
            <v>4645506</v>
          </cell>
          <cell r="Q425">
            <v>538740635</v>
          </cell>
          <cell r="R425">
            <v>25554514</v>
          </cell>
          <cell r="S425">
            <v>2200000</v>
          </cell>
          <cell r="T425">
            <v>79533390</v>
          </cell>
          <cell r="U425">
            <v>24731380</v>
          </cell>
          <cell r="V425">
            <v>16633965</v>
          </cell>
          <cell r="W425">
            <v>687393884</v>
          </cell>
          <cell r="X425">
            <v>692039390</v>
          </cell>
        </row>
        <row r="426">
          <cell r="C426" t="str">
            <v>Kota Kupang</v>
          </cell>
          <cell r="D426">
            <v>25900361</v>
          </cell>
          <cell r="E426">
            <v>640825</v>
          </cell>
        </row>
        <row r="426">
          <cell r="G426">
            <v>26541186</v>
          </cell>
          <cell r="H426">
            <v>31944</v>
          </cell>
        </row>
        <row r="426">
          <cell r="K426">
            <v>58</v>
          </cell>
          <cell r="L426">
            <v>877047</v>
          </cell>
          <cell r="M426">
            <v>36625</v>
          </cell>
          <cell r="N426">
            <v>945674</v>
          </cell>
        </row>
        <row r="426">
          <cell r="P426">
            <v>27486860</v>
          </cell>
          <cell r="Q426">
            <v>657460173</v>
          </cell>
          <cell r="R426">
            <v>68091163</v>
          </cell>
          <cell r="S426">
            <v>10200000</v>
          </cell>
          <cell r="T426">
            <v>36173289</v>
          </cell>
          <cell r="U426">
            <v>15334494</v>
          </cell>
          <cell r="V426">
            <v>14134229</v>
          </cell>
          <cell r="W426">
            <v>801393348</v>
          </cell>
          <cell r="X426">
            <v>828880208</v>
          </cell>
        </row>
        <row r="427">
          <cell r="C427" t="str">
            <v>Kab. Rote Ndao</v>
          </cell>
          <cell r="D427">
            <v>2015126</v>
          </cell>
          <cell r="E427">
            <v>659416</v>
          </cell>
        </row>
        <row r="427">
          <cell r="G427">
            <v>2674542</v>
          </cell>
          <cell r="H427">
            <v>4213</v>
          </cell>
        </row>
        <row r="427">
          <cell r="K427">
            <v>11</v>
          </cell>
          <cell r="L427">
            <v>2087819</v>
          </cell>
          <cell r="M427">
            <v>36625</v>
          </cell>
          <cell r="N427">
            <v>2128668</v>
          </cell>
        </row>
        <row r="427">
          <cell r="P427">
            <v>4803210</v>
          </cell>
          <cell r="Q427">
            <v>374553918</v>
          </cell>
          <cell r="R427">
            <v>23905086</v>
          </cell>
          <cell r="S427">
            <v>1400000</v>
          </cell>
          <cell r="T427">
            <v>39497939</v>
          </cell>
          <cell r="U427">
            <v>24982240</v>
          </cell>
          <cell r="V427">
            <v>19855227</v>
          </cell>
          <cell r="W427">
            <v>484194410</v>
          </cell>
          <cell r="X427">
            <v>488997620</v>
          </cell>
        </row>
        <row r="428">
          <cell r="C428" t="str">
            <v>Kab. Manggarai Barat</v>
          </cell>
          <cell r="D428">
            <v>4565060</v>
          </cell>
          <cell r="E428">
            <v>706295</v>
          </cell>
        </row>
        <row r="428">
          <cell r="G428">
            <v>5271355</v>
          </cell>
          <cell r="H428">
            <v>4301</v>
          </cell>
        </row>
        <row r="428">
          <cell r="K428">
            <v>4743</v>
          </cell>
          <cell r="L428">
            <v>2675242</v>
          </cell>
          <cell r="M428">
            <v>180094</v>
          </cell>
          <cell r="N428">
            <v>2864380</v>
          </cell>
        </row>
        <row r="428">
          <cell r="P428">
            <v>8135735</v>
          </cell>
          <cell r="Q428">
            <v>488014347</v>
          </cell>
          <cell r="R428">
            <v>41653857</v>
          </cell>
          <cell r="S428">
            <v>1000000</v>
          </cell>
          <cell r="T428">
            <v>62447333</v>
          </cell>
          <cell r="U428">
            <v>10967178</v>
          </cell>
          <cell r="V428">
            <v>29971994</v>
          </cell>
          <cell r="W428">
            <v>634054709</v>
          </cell>
          <cell r="X428">
            <v>642190444</v>
          </cell>
        </row>
        <row r="429">
          <cell r="C429" t="str">
            <v>Kab. Nagekeo</v>
          </cell>
          <cell r="D429">
            <v>1993816</v>
          </cell>
          <cell r="E429">
            <v>696706</v>
          </cell>
        </row>
        <row r="429">
          <cell r="G429">
            <v>2690522</v>
          </cell>
          <cell r="H429">
            <v>4301</v>
          </cell>
        </row>
        <row r="429">
          <cell r="K429">
            <v>2975</v>
          </cell>
          <cell r="L429">
            <v>1217532</v>
          </cell>
          <cell r="M429">
            <v>287241</v>
          </cell>
          <cell r="N429">
            <v>1512049</v>
          </cell>
        </row>
        <row r="429">
          <cell r="P429">
            <v>4202571</v>
          </cell>
          <cell r="Q429">
            <v>413862761</v>
          </cell>
          <cell r="R429">
            <v>23324302</v>
          </cell>
          <cell r="S429">
            <v>3200000</v>
          </cell>
          <cell r="T429">
            <v>24052046</v>
          </cell>
          <cell r="U429">
            <v>8811829</v>
          </cell>
          <cell r="V429">
            <v>19298608</v>
          </cell>
          <cell r="W429">
            <v>492549546</v>
          </cell>
          <cell r="X429">
            <v>496752117</v>
          </cell>
        </row>
        <row r="430">
          <cell r="C430" t="str">
            <v>Kab. Sumba Barat Daya</v>
          </cell>
          <cell r="D430">
            <v>2075087</v>
          </cell>
          <cell r="E430">
            <v>738648</v>
          </cell>
        </row>
        <row r="430">
          <cell r="G430">
            <v>2813735</v>
          </cell>
          <cell r="H430">
            <v>9058</v>
          </cell>
        </row>
        <row r="430">
          <cell r="K430">
            <v>11</v>
          </cell>
          <cell r="L430">
            <v>1241584</v>
          </cell>
          <cell r="M430">
            <v>36625</v>
          </cell>
          <cell r="N430">
            <v>1287278</v>
          </cell>
        </row>
        <row r="430">
          <cell r="P430">
            <v>4101013</v>
          </cell>
          <cell r="Q430">
            <v>447064235</v>
          </cell>
          <cell r="R430">
            <v>36891425</v>
          </cell>
          <cell r="S430">
            <v>400000</v>
          </cell>
          <cell r="T430">
            <v>89804542</v>
          </cell>
          <cell r="U430">
            <v>30355008</v>
          </cell>
          <cell r="V430">
            <v>28893480</v>
          </cell>
          <cell r="W430">
            <v>633408690</v>
          </cell>
          <cell r="X430">
            <v>637509703</v>
          </cell>
        </row>
        <row r="431">
          <cell r="C431" t="str">
            <v>Kab. Sumba Tengah</v>
          </cell>
          <cell r="D431">
            <v>1477249</v>
          </cell>
          <cell r="E431">
            <v>777821</v>
          </cell>
        </row>
        <row r="431">
          <cell r="G431">
            <v>2255070</v>
          </cell>
          <cell r="H431">
            <v>9058</v>
          </cell>
        </row>
        <row r="431">
          <cell r="K431">
            <v>11</v>
          </cell>
          <cell r="L431">
            <v>1111918</v>
          </cell>
          <cell r="M431">
            <v>36625</v>
          </cell>
          <cell r="N431">
            <v>1157612</v>
          </cell>
        </row>
        <row r="431">
          <cell r="P431">
            <v>3412682</v>
          </cell>
          <cell r="Q431">
            <v>283383043</v>
          </cell>
          <cell r="R431">
            <v>29922012</v>
          </cell>
        </row>
        <row r="431">
          <cell r="T431">
            <v>18297263</v>
          </cell>
          <cell r="U431">
            <v>5652852</v>
          </cell>
          <cell r="V431">
            <v>42824109</v>
          </cell>
          <cell r="W431">
            <v>380079279</v>
          </cell>
          <cell r="X431">
            <v>383491961</v>
          </cell>
        </row>
        <row r="432">
          <cell r="C432" t="str">
            <v>Kab. Manggarai Timur</v>
          </cell>
          <cell r="D432">
            <v>2119352</v>
          </cell>
          <cell r="E432">
            <v>757122</v>
          </cell>
        </row>
        <row r="432">
          <cell r="G432">
            <v>2876474</v>
          </cell>
          <cell r="H432">
            <v>4301</v>
          </cell>
        </row>
        <row r="432">
          <cell r="K432">
            <v>12</v>
          </cell>
          <cell r="L432">
            <v>1237031</v>
          </cell>
          <cell r="M432">
            <v>182739</v>
          </cell>
          <cell r="N432">
            <v>1424083</v>
          </cell>
        </row>
        <row r="432">
          <cell r="P432">
            <v>4300557</v>
          </cell>
          <cell r="Q432">
            <v>487438655</v>
          </cell>
          <cell r="R432">
            <v>22069807</v>
          </cell>
          <cell r="S432">
            <v>3400000</v>
          </cell>
          <cell r="T432">
            <v>50577321</v>
          </cell>
          <cell r="U432">
            <v>33198412</v>
          </cell>
          <cell r="V432">
            <v>28703522</v>
          </cell>
          <cell r="W432">
            <v>625387717</v>
          </cell>
          <cell r="X432">
            <v>629688274</v>
          </cell>
        </row>
        <row r="433">
          <cell r="C433" t="str">
            <v>Kab. Sabu Raijua</v>
          </cell>
          <cell r="D433">
            <v>1759554</v>
          </cell>
          <cell r="E433">
            <v>667282</v>
          </cell>
        </row>
        <row r="433">
          <cell r="G433">
            <v>2426836</v>
          </cell>
          <cell r="H433">
            <v>4213</v>
          </cell>
        </row>
        <row r="433">
          <cell r="K433">
            <v>43650</v>
          </cell>
          <cell r="L433">
            <v>1574582</v>
          </cell>
          <cell r="M433">
            <v>36625</v>
          </cell>
          <cell r="N433">
            <v>1659070</v>
          </cell>
        </row>
        <row r="433">
          <cell r="P433">
            <v>4085906</v>
          </cell>
          <cell r="Q433">
            <v>291632558</v>
          </cell>
          <cell r="R433">
            <v>2973616</v>
          </cell>
          <cell r="S433">
            <v>1000000</v>
          </cell>
          <cell r="T433">
            <v>45025517</v>
          </cell>
          <cell r="U433">
            <v>26242376</v>
          </cell>
          <cell r="V433">
            <v>20053715</v>
          </cell>
          <cell r="W433">
            <v>386927782</v>
          </cell>
          <cell r="X433">
            <v>391013688</v>
          </cell>
        </row>
        <row r="434">
          <cell r="C434" t="str">
            <v>Kab. Malaka</v>
          </cell>
          <cell r="D434">
            <v>1940156</v>
          </cell>
          <cell r="E434">
            <v>651947</v>
          </cell>
        </row>
        <row r="434">
          <cell r="G434">
            <v>2592103</v>
          </cell>
          <cell r="H434">
            <v>4301</v>
          </cell>
        </row>
        <row r="434">
          <cell r="K434">
            <v>23857</v>
          </cell>
          <cell r="L434">
            <v>1061225</v>
          </cell>
          <cell r="M434">
            <v>37387</v>
          </cell>
          <cell r="N434">
            <v>1126770</v>
          </cell>
        </row>
        <row r="434">
          <cell r="P434">
            <v>3718873</v>
          </cell>
          <cell r="Q434">
            <v>376805334</v>
          </cell>
          <cell r="R434">
            <v>24253557</v>
          </cell>
        </row>
        <row r="434">
          <cell r="T434">
            <v>57969855</v>
          </cell>
          <cell r="U434">
            <v>26980754</v>
          </cell>
          <cell r="V434">
            <v>10846675</v>
          </cell>
          <cell r="W434">
            <v>496856175</v>
          </cell>
          <cell r="X434">
            <v>500575048</v>
          </cell>
        </row>
        <row r="435">
          <cell r="C435" t="str">
            <v>Provinsi Maluku</v>
          </cell>
          <cell r="D435">
            <v>31152664</v>
          </cell>
          <cell r="E435">
            <v>6687542</v>
          </cell>
        </row>
        <row r="435">
          <cell r="G435">
            <v>37840206</v>
          </cell>
          <cell r="H435">
            <v>1649532</v>
          </cell>
          <cell r="I435">
            <v>34352953</v>
          </cell>
          <cell r="J435">
            <v>736843</v>
          </cell>
          <cell r="K435">
            <v>3428191</v>
          </cell>
        </row>
        <row r="435">
          <cell r="N435">
            <v>40167519</v>
          </cell>
          <cell r="O435">
            <v>836045</v>
          </cell>
          <cell r="P435">
            <v>78843770</v>
          </cell>
          <cell r="Q435">
            <v>1314028852</v>
          </cell>
          <cell r="R435">
            <v>14923836</v>
          </cell>
        </row>
        <row r="435">
          <cell r="T435">
            <v>190209112</v>
          </cell>
          <cell r="U435">
            <v>65018221</v>
          </cell>
          <cell r="V435">
            <v>88804467</v>
          </cell>
          <cell r="W435">
            <v>1672984488</v>
          </cell>
          <cell r="X435">
            <v>1751828258</v>
          </cell>
        </row>
        <row r="436">
          <cell r="C436" t="str">
            <v>Kab. Kepulauan Tanimbar</v>
          </cell>
          <cell r="D436">
            <v>2651056</v>
          </cell>
          <cell r="E436">
            <v>2054652</v>
          </cell>
        </row>
        <row r="436">
          <cell r="G436">
            <v>4705708</v>
          </cell>
          <cell r="H436">
            <v>783207</v>
          </cell>
        </row>
        <row r="436">
          <cell r="J436">
            <v>144020</v>
          </cell>
          <cell r="K436">
            <v>340095</v>
          </cell>
          <cell r="L436">
            <v>5126193</v>
          </cell>
        </row>
        <row r="436">
          <cell r="N436">
            <v>6393515</v>
          </cell>
        </row>
        <row r="436">
          <cell r="P436">
            <v>11099223</v>
          </cell>
          <cell r="Q436">
            <v>438249943</v>
          </cell>
          <cell r="R436">
            <v>38657010</v>
          </cell>
          <cell r="S436">
            <v>400000</v>
          </cell>
          <cell r="T436">
            <v>68188787</v>
          </cell>
          <cell r="U436">
            <v>43066666</v>
          </cell>
          <cell r="V436">
            <v>18478645</v>
          </cell>
          <cell r="W436">
            <v>607041051</v>
          </cell>
          <cell r="X436">
            <v>618140274</v>
          </cell>
        </row>
        <row r="437">
          <cell r="C437" t="str">
            <v>Kab. Maluku Tengah</v>
          </cell>
          <cell r="D437">
            <v>4790636</v>
          </cell>
          <cell r="E437">
            <v>5092980</v>
          </cell>
        </row>
        <row r="437">
          <cell r="G437">
            <v>9883616</v>
          </cell>
          <cell r="H437">
            <v>875724</v>
          </cell>
        </row>
        <row r="437">
          <cell r="J437">
            <v>1249283</v>
          </cell>
          <cell r="K437">
            <v>652433</v>
          </cell>
          <cell r="L437">
            <v>4746989</v>
          </cell>
        </row>
        <row r="437">
          <cell r="N437">
            <v>7524429</v>
          </cell>
          <cell r="O437">
            <v>1618184</v>
          </cell>
          <cell r="P437">
            <v>19026229</v>
          </cell>
          <cell r="Q437">
            <v>809301106</v>
          </cell>
          <cell r="R437">
            <v>65419555</v>
          </cell>
          <cell r="S437">
            <v>1200000</v>
          </cell>
          <cell r="T437">
            <v>100117898</v>
          </cell>
          <cell r="U437">
            <v>82607171</v>
          </cell>
          <cell r="V437">
            <v>30082554</v>
          </cell>
          <cell r="W437">
            <v>1088728284</v>
          </cell>
          <cell r="X437">
            <v>1107754513</v>
          </cell>
        </row>
        <row r="438">
          <cell r="C438" t="str">
            <v>Kab. Maluku Tenggara</v>
          </cell>
          <cell r="D438">
            <v>3109533</v>
          </cell>
          <cell r="E438">
            <v>928124</v>
          </cell>
        </row>
        <row r="438">
          <cell r="G438">
            <v>4037657</v>
          </cell>
          <cell r="H438">
            <v>164954</v>
          </cell>
        </row>
        <row r="438">
          <cell r="J438">
            <v>144020</v>
          </cell>
          <cell r="K438">
            <v>340095</v>
          </cell>
          <cell r="L438">
            <v>2606895</v>
          </cell>
        </row>
        <row r="438">
          <cell r="N438">
            <v>3255964</v>
          </cell>
        </row>
        <row r="438">
          <cell r="P438">
            <v>7293621</v>
          </cell>
          <cell r="Q438">
            <v>374868933</v>
          </cell>
          <cell r="R438">
            <v>19630513</v>
          </cell>
          <cell r="S438">
            <v>200000</v>
          </cell>
          <cell r="T438">
            <v>47848072</v>
          </cell>
          <cell r="U438">
            <v>34658557</v>
          </cell>
          <cell r="V438">
            <v>42392242</v>
          </cell>
          <cell r="W438">
            <v>519598317</v>
          </cell>
          <cell r="X438">
            <v>526891938</v>
          </cell>
        </row>
        <row r="439">
          <cell r="C439" t="str">
            <v>Kab. Buru</v>
          </cell>
          <cell r="D439">
            <v>2379942</v>
          </cell>
          <cell r="E439">
            <v>2244710</v>
          </cell>
        </row>
        <row r="439">
          <cell r="G439">
            <v>4624652</v>
          </cell>
          <cell r="H439">
            <v>1312224</v>
          </cell>
        </row>
        <row r="439">
          <cell r="J439">
            <v>141080</v>
          </cell>
          <cell r="K439">
            <v>333154</v>
          </cell>
          <cell r="L439">
            <v>1623141</v>
          </cell>
        </row>
        <row r="439">
          <cell r="N439">
            <v>3409599</v>
          </cell>
        </row>
        <row r="439">
          <cell r="P439">
            <v>8034251</v>
          </cell>
          <cell r="Q439">
            <v>395458939</v>
          </cell>
          <cell r="R439">
            <v>5575530</v>
          </cell>
        </row>
        <row r="439">
          <cell r="T439">
            <v>55192338</v>
          </cell>
          <cell r="U439">
            <v>34400600</v>
          </cell>
          <cell r="V439">
            <v>43649026</v>
          </cell>
          <cell r="W439">
            <v>534276433</v>
          </cell>
          <cell r="X439">
            <v>542310684</v>
          </cell>
        </row>
        <row r="440">
          <cell r="C440" t="str">
            <v>Kota Ambon</v>
          </cell>
          <cell r="D440">
            <v>24623441</v>
          </cell>
          <cell r="E440">
            <v>894366</v>
          </cell>
        </row>
        <row r="440">
          <cell r="G440">
            <v>25517807</v>
          </cell>
          <cell r="H440">
            <v>252367</v>
          </cell>
        </row>
        <row r="440">
          <cell r="J440">
            <v>144020</v>
          </cell>
          <cell r="K440">
            <v>370881</v>
          </cell>
          <cell r="L440">
            <v>1077130</v>
          </cell>
        </row>
        <row r="440">
          <cell r="N440">
            <v>1844398</v>
          </cell>
          <cell r="O440">
            <v>500000</v>
          </cell>
          <cell r="P440">
            <v>27862205</v>
          </cell>
          <cell r="Q440">
            <v>600439872</v>
          </cell>
          <cell r="R440">
            <v>49808070</v>
          </cell>
          <cell r="S440">
            <v>4000000</v>
          </cell>
          <cell r="T440">
            <v>34224063</v>
          </cell>
          <cell r="U440">
            <v>44168520</v>
          </cell>
          <cell r="V440">
            <v>2788569</v>
          </cell>
          <cell r="W440">
            <v>735429094</v>
          </cell>
          <cell r="X440">
            <v>763291299</v>
          </cell>
        </row>
        <row r="441">
          <cell r="C441" t="str">
            <v>Kab. Seram Bagian Barat</v>
          </cell>
          <cell r="D441">
            <v>2387436</v>
          </cell>
          <cell r="E441">
            <v>1645348</v>
          </cell>
        </row>
        <row r="441">
          <cell r="G441">
            <v>4032784</v>
          </cell>
          <cell r="H441">
            <v>358446</v>
          </cell>
        </row>
        <row r="441">
          <cell r="J441">
            <v>144020</v>
          </cell>
          <cell r="K441">
            <v>432193</v>
          </cell>
          <cell r="L441">
            <v>3270579</v>
          </cell>
        </row>
        <row r="441">
          <cell r="N441">
            <v>4205238</v>
          </cell>
          <cell r="O441">
            <v>500000</v>
          </cell>
          <cell r="P441">
            <v>8738022</v>
          </cell>
          <cell r="Q441">
            <v>526895633</v>
          </cell>
          <cell r="R441">
            <v>2090824</v>
          </cell>
        </row>
        <row r="441">
          <cell r="T441">
            <v>53307173</v>
          </cell>
          <cell r="U441">
            <v>47056145</v>
          </cell>
          <cell r="V441">
            <v>16065027</v>
          </cell>
          <cell r="W441">
            <v>645414802</v>
          </cell>
          <cell r="X441">
            <v>654152824</v>
          </cell>
        </row>
        <row r="442">
          <cell r="C442" t="str">
            <v>Kab. Seram Bagian Timur</v>
          </cell>
          <cell r="D442">
            <v>2119861</v>
          </cell>
          <cell r="E442">
            <v>14689731</v>
          </cell>
        </row>
        <row r="442">
          <cell r="G442">
            <v>16809592</v>
          </cell>
          <cell r="H442">
            <v>550068</v>
          </cell>
        </row>
        <row r="442">
          <cell r="J442">
            <v>2428231</v>
          </cell>
          <cell r="K442">
            <v>412952</v>
          </cell>
          <cell r="L442">
            <v>3959215</v>
          </cell>
        </row>
        <row r="442">
          <cell r="N442">
            <v>7350466</v>
          </cell>
          <cell r="O442">
            <v>1098389</v>
          </cell>
          <cell r="P442">
            <v>25258447</v>
          </cell>
          <cell r="Q442">
            <v>415980765</v>
          </cell>
          <cell r="R442">
            <v>32152224</v>
          </cell>
        </row>
        <row r="442">
          <cell r="T442">
            <v>62931893</v>
          </cell>
          <cell r="U442">
            <v>41228159</v>
          </cell>
          <cell r="V442">
            <v>13818654</v>
          </cell>
          <cell r="W442">
            <v>566111695</v>
          </cell>
          <cell r="X442">
            <v>591370142</v>
          </cell>
        </row>
        <row r="443">
          <cell r="C443" t="str">
            <v>Kab. Kepulauan Aru</v>
          </cell>
          <cell r="D443">
            <v>2437492</v>
          </cell>
          <cell r="E443">
            <v>2207179</v>
          </cell>
        </row>
        <row r="443">
          <cell r="G443">
            <v>4644671</v>
          </cell>
          <cell r="H443">
            <v>522222</v>
          </cell>
        </row>
        <row r="443">
          <cell r="J443">
            <v>141080</v>
          </cell>
          <cell r="K443">
            <v>333154</v>
          </cell>
          <cell r="L443">
            <v>5269014</v>
          </cell>
        </row>
        <row r="443">
          <cell r="N443">
            <v>6265470</v>
          </cell>
        </row>
        <row r="443">
          <cell r="P443">
            <v>10910141</v>
          </cell>
          <cell r="Q443">
            <v>430740364</v>
          </cell>
          <cell r="R443">
            <v>48135411</v>
          </cell>
          <cell r="S443">
            <v>400000</v>
          </cell>
          <cell r="T443">
            <v>72263581</v>
          </cell>
          <cell r="U443">
            <v>44260482</v>
          </cell>
          <cell r="V443">
            <v>18204660</v>
          </cell>
          <cell r="W443">
            <v>614004498</v>
          </cell>
          <cell r="X443">
            <v>624914639</v>
          </cell>
        </row>
        <row r="444">
          <cell r="C444" t="str">
            <v>Kota Tual</v>
          </cell>
          <cell r="D444">
            <v>2132163</v>
          </cell>
          <cell r="E444">
            <v>895169</v>
          </cell>
        </row>
        <row r="444">
          <cell r="G444">
            <v>3027332</v>
          </cell>
          <cell r="H444">
            <v>164954</v>
          </cell>
        </row>
        <row r="444">
          <cell r="J444">
            <v>144020</v>
          </cell>
          <cell r="K444">
            <v>340095</v>
          </cell>
          <cell r="L444">
            <v>2329757</v>
          </cell>
        </row>
        <row r="444">
          <cell r="N444">
            <v>2978826</v>
          </cell>
        </row>
        <row r="444">
          <cell r="P444">
            <v>6006158</v>
          </cell>
          <cell r="Q444">
            <v>321017725</v>
          </cell>
          <cell r="R444">
            <v>24532333</v>
          </cell>
          <cell r="S444">
            <v>600000</v>
          </cell>
          <cell r="T444">
            <v>37435403</v>
          </cell>
          <cell r="U444">
            <v>31694615</v>
          </cell>
          <cell r="V444">
            <v>10097453</v>
          </cell>
          <cell r="W444">
            <v>425377529</v>
          </cell>
          <cell r="X444">
            <v>431383687</v>
          </cell>
        </row>
        <row r="445">
          <cell r="C445" t="str">
            <v>Kab. Maluku Barat Daya</v>
          </cell>
          <cell r="D445">
            <v>3535611</v>
          </cell>
          <cell r="E445">
            <v>1768009</v>
          </cell>
        </row>
        <row r="445">
          <cell r="G445">
            <v>5303620</v>
          </cell>
          <cell r="H445">
            <v>172676</v>
          </cell>
        </row>
        <row r="445">
          <cell r="J445">
            <v>144020</v>
          </cell>
          <cell r="K445">
            <v>8392622</v>
          </cell>
          <cell r="L445">
            <v>6679366</v>
          </cell>
        </row>
        <row r="445">
          <cell r="N445">
            <v>15388684</v>
          </cell>
        </row>
        <row r="445">
          <cell r="P445">
            <v>20692304</v>
          </cell>
          <cell r="Q445">
            <v>379133589</v>
          </cell>
          <cell r="R445">
            <v>49380613</v>
          </cell>
          <cell r="S445">
            <v>200000</v>
          </cell>
          <cell r="T445">
            <v>58945629</v>
          </cell>
          <cell r="U445">
            <v>33978366</v>
          </cell>
          <cell r="V445">
            <v>71284599</v>
          </cell>
          <cell r="W445">
            <v>592922796</v>
          </cell>
          <cell r="X445">
            <v>613615100</v>
          </cell>
        </row>
        <row r="446">
          <cell r="C446" t="str">
            <v>Kab. Buru Selatan</v>
          </cell>
          <cell r="D446">
            <v>1672750</v>
          </cell>
          <cell r="E446">
            <v>1787431</v>
          </cell>
        </row>
        <row r="446">
          <cell r="G446">
            <v>3460181</v>
          </cell>
          <cell r="H446">
            <v>1403071</v>
          </cell>
        </row>
        <row r="446">
          <cell r="J446">
            <v>144020</v>
          </cell>
          <cell r="K446">
            <v>340095</v>
          </cell>
          <cell r="L446">
            <v>2061852</v>
          </cell>
        </row>
        <row r="446">
          <cell r="N446">
            <v>3949038</v>
          </cell>
        </row>
        <row r="446">
          <cell r="P446">
            <v>7409219</v>
          </cell>
          <cell r="Q446">
            <v>330012092</v>
          </cell>
          <cell r="R446">
            <v>23231376</v>
          </cell>
        </row>
        <row r="446">
          <cell r="T446">
            <v>42280803</v>
          </cell>
          <cell r="U446">
            <v>28834166</v>
          </cell>
          <cell r="V446">
            <v>29480862</v>
          </cell>
          <cell r="W446">
            <v>453839299</v>
          </cell>
          <cell r="X446">
            <v>461248518</v>
          </cell>
        </row>
        <row r="447">
          <cell r="C447" t="str">
            <v>Provinsi Papua</v>
          </cell>
          <cell r="D447">
            <v>41046342</v>
          </cell>
          <cell r="E447">
            <v>5844895</v>
          </cell>
          <cell r="F447">
            <v>79</v>
          </cell>
          <cell r="G447">
            <v>46891316</v>
          </cell>
          <cell r="H447">
            <v>3254801</v>
          </cell>
          <cell r="I447">
            <v>17306153</v>
          </cell>
        </row>
        <row r="447">
          <cell r="K447">
            <v>704380</v>
          </cell>
        </row>
        <row r="447">
          <cell r="N447">
            <v>21265334</v>
          </cell>
          <cell r="O447">
            <v>2079919</v>
          </cell>
          <cell r="P447">
            <v>70236569</v>
          </cell>
          <cell r="Q447">
            <v>588630194</v>
          </cell>
        </row>
        <row r="447">
          <cell r="T447">
            <v>3375149</v>
          </cell>
          <cell r="U447">
            <v>26042030</v>
          </cell>
          <cell r="V447">
            <v>181680903</v>
          </cell>
          <cell r="W447">
            <v>799728276</v>
          </cell>
          <cell r="X447">
            <v>869964845</v>
          </cell>
        </row>
        <row r="448">
          <cell r="C448" t="str">
            <v>Kab. Biak Numfor</v>
          </cell>
          <cell r="D448">
            <v>6058211</v>
          </cell>
          <cell r="E448">
            <v>943268</v>
          </cell>
        </row>
        <row r="448">
          <cell r="G448">
            <v>7001479</v>
          </cell>
          <cell r="H448">
            <v>338146</v>
          </cell>
        </row>
        <row r="448">
          <cell r="L448">
            <v>3010101</v>
          </cell>
        </row>
        <row r="448">
          <cell r="N448">
            <v>3348247</v>
          </cell>
        </row>
        <row r="448">
          <cell r="P448">
            <v>10349726</v>
          </cell>
          <cell r="Q448">
            <v>481472947</v>
          </cell>
          <cell r="R448">
            <v>28923063</v>
          </cell>
          <cell r="S448">
            <v>2800000</v>
          </cell>
          <cell r="T448">
            <v>75251353</v>
          </cell>
          <cell r="U448">
            <v>31179876</v>
          </cell>
          <cell r="V448">
            <v>31493262</v>
          </cell>
          <cell r="W448">
            <v>651120501</v>
          </cell>
          <cell r="X448">
            <v>661470227</v>
          </cell>
        </row>
        <row r="449">
          <cell r="C449" t="str">
            <v>Kab. Jayapura</v>
          </cell>
          <cell r="D449">
            <v>6101656</v>
          </cell>
          <cell r="E449">
            <v>7483813</v>
          </cell>
        </row>
        <row r="449">
          <cell r="G449">
            <v>13585469</v>
          </cell>
          <cell r="H449">
            <v>1716714</v>
          </cell>
        </row>
        <row r="449">
          <cell r="L449">
            <v>1242183</v>
          </cell>
        </row>
        <row r="449">
          <cell r="N449">
            <v>2958897</v>
          </cell>
          <cell r="O449">
            <v>2558897</v>
          </cell>
          <cell r="P449">
            <v>19103263</v>
          </cell>
          <cell r="Q449">
            <v>573904344</v>
          </cell>
          <cell r="R449">
            <v>42281104</v>
          </cell>
          <cell r="S449">
            <v>1000000</v>
          </cell>
          <cell r="T449">
            <v>60647192</v>
          </cell>
          <cell r="U449">
            <v>39350349</v>
          </cell>
          <cell r="V449">
            <v>34204421</v>
          </cell>
          <cell r="W449">
            <v>751387410</v>
          </cell>
          <cell r="X449">
            <v>770490673</v>
          </cell>
        </row>
        <row r="450">
          <cell r="C450" t="str">
            <v>Kab. Kepulauan Yapen</v>
          </cell>
          <cell r="D450">
            <v>4029975</v>
          </cell>
          <cell r="E450">
            <v>991157</v>
          </cell>
        </row>
        <row r="450">
          <cell r="G450">
            <v>5021132</v>
          </cell>
          <cell r="H450">
            <v>338146</v>
          </cell>
        </row>
        <row r="450">
          <cell r="L450">
            <v>3424347</v>
          </cell>
        </row>
        <row r="450">
          <cell r="N450">
            <v>3762493</v>
          </cell>
        </row>
        <row r="450">
          <cell r="P450">
            <v>8783625</v>
          </cell>
          <cell r="Q450">
            <v>428318797</v>
          </cell>
          <cell r="R450">
            <v>39511924</v>
          </cell>
          <cell r="S450">
            <v>1000000</v>
          </cell>
          <cell r="T450">
            <v>69460442</v>
          </cell>
          <cell r="U450">
            <v>41677901</v>
          </cell>
          <cell r="V450">
            <v>26346493</v>
          </cell>
          <cell r="W450">
            <v>606315557</v>
          </cell>
          <cell r="X450">
            <v>615099182</v>
          </cell>
        </row>
        <row r="451">
          <cell r="C451" t="str">
            <v>Kota Jayapura</v>
          </cell>
          <cell r="D451">
            <v>37139312</v>
          </cell>
          <cell r="E451">
            <v>986596</v>
          </cell>
        </row>
        <row r="451">
          <cell r="G451">
            <v>38125908</v>
          </cell>
          <cell r="H451">
            <v>628085</v>
          </cell>
        </row>
        <row r="451">
          <cell r="L451">
            <v>1077042</v>
          </cell>
        </row>
        <row r="451">
          <cell r="N451">
            <v>1705127</v>
          </cell>
          <cell r="O451">
            <v>2371548</v>
          </cell>
          <cell r="P451">
            <v>42202583</v>
          </cell>
          <cell r="Q451">
            <v>641299121</v>
          </cell>
          <cell r="R451">
            <v>52224133</v>
          </cell>
          <cell r="S451">
            <v>5000000</v>
          </cell>
          <cell r="T451">
            <v>52489381</v>
          </cell>
          <cell r="U451">
            <v>30751699</v>
          </cell>
          <cell r="V451">
            <v>8949847</v>
          </cell>
          <cell r="W451">
            <v>790714181</v>
          </cell>
          <cell r="X451">
            <v>832916764</v>
          </cell>
        </row>
        <row r="452">
          <cell r="C452" t="str">
            <v>Kab. Sarmi</v>
          </cell>
          <cell r="D452">
            <v>3117051</v>
          </cell>
          <cell r="E452">
            <v>6041946</v>
          </cell>
        </row>
        <row r="452">
          <cell r="G452">
            <v>9158997</v>
          </cell>
          <cell r="H452">
            <v>3467386</v>
          </cell>
        </row>
        <row r="452">
          <cell r="K452">
            <v>247557</v>
          </cell>
          <cell r="L452">
            <v>2294483</v>
          </cell>
        </row>
        <row r="452">
          <cell r="N452">
            <v>6009426</v>
          </cell>
          <cell r="O452">
            <v>500000</v>
          </cell>
          <cell r="P452">
            <v>15668423</v>
          </cell>
          <cell r="Q452">
            <v>500172015</v>
          </cell>
          <cell r="R452">
            <v>3020079</v>
          </cell>
          <cell r="S452">
            <v>400000</v>
          </cell>
          <cell r="T452">
            <v>71016662</v>
          </cell>
          <cell r="U452">
            <v>38425219</v>
          </cell>
          <cell r="V452">
            <v>91789174</v>
          </cell>
          <cell r="W452">
            <v>704823149</v>
          </cell>
          <cell r="X452">
            <v>720491572</v>
          </cell>
        </row>
        <row r="453">
          <cell r="C453" t="str">
            <v>Kab. Keerom</v>
          </cell>
          <cell r="D453">
            <v>3272379</v>
          </cell>
          <cell r="E453">
            <v>7956175</v>
          </cell>
        </row>
        <row r="453">
          <cell r="G453">
            <v>11228554</v>
          </cell>
          <cell r="H453">
            <v>1724091</v>
          </cell>
        </row>
        <row r="453">
          <cell r="K453">
            <v>926410</v>
          </cell>
          <cell r="L453">
            <v>851176</v>
          </cell>
        </row>
        <row r="453">
          <cell r="N453">
            <v>3501677</v>
          </cell>
          <cell r="O453">
            <v>1831032</v>
          </cell>
          <cell r="P453">
            <v>16561263</v>
          </cell>
          <cell r="Q453">
            <v>433756232</v>
          </cell>
          <cell r="R453">
            <v>7689585</v>
          </cell>
        </row>
        <row r="453">
          <cell r="T453">
            <v>55376877</v>
          </cell>
          <cell r="U453">
            <v>28423118</v>
          </cell>
          <cell r="V453">
            <v>40406374</v>
          </cell>
          <cell r="W453">
            <v>565652186</v>
          </cell>
          <cell r="X453">
            <v>582213449</v>
          </cell>
        </row>
        <row r="454">
          <cell r="C454" t="str">
            <v>Kab. Waropen</v>
          </cell>
          <cell r="D454">
            <v>2855294</v>
          </cell>
          <cell r="E454">
            <v>1761684</v>
          </cell>
        </row>
        <row r="454">
          <cell r="G454">
            <v>4616978</v>
          </cell>
          <cell r="H454">
            <v>1169160</v>
          </cell>
        </row>
        <row r="454">
          <cell r="K454">
            <v>28897764</v>
          </cell>
          <cell r="L454">
            <v>2063824</v>
          </cell>
        </row>
        <row r="454">
          <cell r="N454">
            <v>32130748</v>
          </cell>
          <cell r="O454">
            <v>500000</v>
          </cell>
          <cell r="P454">
            <v>37247726</v>
          </cell>
          <cell r="Q454">
            <v>445935380</v>
          </cell>
          <cell r="R454">
            <v>12312629</v>
          </cell>
        </row>
        <row r="454">
          <cell r="T454">
            <v>57544546</v>
          </cell>
          <cell r="U454">
            <v>42254792</v>
          </cell>
          <cell r="V454">
            <v>27409914</v>
          </cell>
          <cell r="W454">
            <v>585457261</v>
          </cell>
          <cell r="X454">
            <v>622704987</v>
          </cell>
        </row>
        <row r="455">
          <cell r="C455" t="str">
            <v>Kab. Supiori</v>
          </cell>
          <cell r="D455">
            <v>2917859</v>
          </cell>
          <cell r="E455">
            <v>1091937</v>
          </cell>
        </row>
        <row r="455">
          <cell r="G455">
            <v>4009796</v>
          </cell>
          <cell r="H455">
            <v>338146</v>
          </cell>
        </row>
        <row r="455">
          <cell r="L455">
            <v>2008276</v>
          </cell>
        </row>
        <row r="455">
          <cell r="N455">
            <v>2346422</v>
          </cell>
        </row>
        <row r="455">
          <cell r="P455">
            <v>6356218</v>
          </cell>
          <cell r="Q455">
            <v>330142332</v>
          </cell>
          <cell r="R455">
            <v>11318326</v>
          </cell>
        </row>
        <row r="455">
          <cell r="T455">
            <v>53976159</v>
          </cell>
          <cell r="U455">
            <v>27442834</v>
          </cell>
          <cell r="V455">
            <v>44232864</v>
          </cell>
          <cell r="W455">
            <v>467112515</v>
          </cell>
          <cell r="X455">
            <v>473468733</v>
          </cell>
        </row>
        <row r="456">
          <cell r="C456" t="str">
            <v>Kab. Mamberamo Raya</v>
          </cell>
          <cell r="D456">
            <v>2819805</v>
          </cell>
          <cell r="E456">
            <v>2262249</v>
          </cell>
        </row>
        <row r="456">
          <cell r="G456">
            <v>5082054</v>
          </cell>
          <cell r="H456">
            <v>957474</v>
          </cell>
        </row>
        <row r="456">
          <cell r="L456">
            <v>1785658</v>
          </cell>
        </row>
        <row r="456">
          <cell r="N456">
            <v>2743132</v>
          </cell>
        </row>
        <row r="456">
          <cell r="P456">
            <v>7825186</v>
          </cell>
          <cell r="Q456">
            <v>511875556</v>
          </cell>
          <cell r="R456">
            <v>16354889</v>
          </cell>
        </row>
        <row r="456">
          <cell r="T456">
            <v>63563759</v>
          </cell>
          <cell r="U456">
            <v>40291791</v>
          </cell>
          <cell r="V456">
            <v>109105654</v>
          </cell>
          <cell r="W456">
            <v>741191649</v>
          </cell>
          <cell r="X456">
            <v>749016835</v>
          </cell>
        </row>
        <row r="457">
          <cell r="C457" t="str">
            <v>Provinsi Maluku Utara</v>
          </cell>
          <cell r="D457">
            <v>121212746</v>
          </cell>
          <cell r="E457">
            <v>54439911</v>
          </cell>
        </row>
        <row r="457">
          <cell r="G457">
            <v>175652657</v>
          </cell>
          <cell r="H457">
            <v>665746</v>
          </cell>
          <cell r="I457">
            <v>9224679</v>
          </cell>
        </row>
        <row r="457">
          <cell r="K457">
            <v>497040502</v>
          </cell>
        </row>
        <row r="457">
          <cell r="N457">
            <v>506930927</v>
          </cell>
          <cell r="O457">
            <v>693232</v>
          </cell>
          <cell r="P457">
            <v>683276816</v>
          </cell>
          <cell r="Q457">
            <v>982170652</v>
          </cell>
          <cell r="R457">
            <v>41017318</v>
          </cell>
        </row>
        <row r="457">
          <cell r="T457">
            <v>129156214</v>
          </cell>
          <cell r="U457">
            <v>48313163</v>
          </cell>
          <cell r="V457">
            <v>157844327</v>
          </cell>
          <cell r="W457">
            <v>1358501674</v>
          </cell>
          <cell r="X457">
            <v>2041778490</v>
          </cell>
        </row>
        <row r="458">
          <cell r="C458" t="str">
            <v>Kab. Halmahera Tengah</v>
          </cell>
          <cell r="D458">
            <v>84952190</v>
          </cell>
          <cell r="E458">
            <v>73370688</v>
          </cell>
        </row>
        <row r="458">
          <cell r="G458">
            <v>158322878</v>
          </cell>
          <cell r="H458">
            <v>396036</v>
          </cell>
        </row>
        <row r="458">
          <cell r="K458">
            <v>593823845</v>
          </cell>
          <cell r="L458">
            <v>2838475</v>
          </cell>
        </row>
        <row r="458">
          <cell r="N458">
            <v>597058356</v>
          </cell>
          <cell r="O458">
            <v>500000</v>
          </cell>
          <cell r="P458">
            <v>755881234</v>
          </cell>
          <cell r="Q458">
            <v>347207361</v>
          </cell>
          <cell r="R458">
            <v>17864928</v>
          </cell>
        </row>
        <row r="458">
          <cell r="T458">
            <v>34564763</v>
          </cell>
          <cell r="U458">
            <v>34231621</v>
          </cell>
          <cell r="V458">
            <v>29798827</v>
          </cell>
          <cell r="W458">
            <v>463667500</v>
          </cell>
          <cell r="X458">
            <v>1219548734</v>
          </cell>
        </row>
        <row r="459">
          <cell r="C459" t="str">
            <v>Kota Ternate</v>
          </cell>
          <cell r="D459">
            <v>22738600</v>
          </cell>
          <cell r="E459">
            <v>4332538</v>
          </cell>
        </row>
        <row r="459">
          <cell r="G459">
            <v>27071138</v>
          </cell>
          <cell r="H459">
            <v>73972</v>
          </cell>
        </row>
        <row r="459">
          <cell r="K459">
            <v>40478906</v>
          </cell>
          <cell r="L459">
            <v>1544518</v>
          </cell>
        </row>
        <row r="459">
          <cell r="N459">
            <v>42097396</v>
          </cell>
        </row>
        <row r="459">
          <cell r="P459">
            <v>69168534</v>
          </cell>
          <cell r="Q459">
            <v>558017106</v>
          </cell>
          <cell r="R459">
            <v>8130982</v>
          </cell>
          <cell r="S459">
            <v>15600000</v>
          </cell>
          <cell r="T459">
            <v>58717924</v>
          </cell>
          <cell r="U459">
            <v>12933657</v>
          </cell>
          <cell r="V459">
            <v>4252112</v>
          </cell>
          <cell r="W459">
            <v>657651781</v>
          </cell>
          <cell r="X459">
            <v>726820315</v>
          </cell>
        </row>
        <row r="460">
          <cell r="C460" t="str">
            <v>Kab. Halmahera Barat</v>
          </cell>
          <cell r="D460">
            <v>7970040</v>
          </cell>
          <cell r="E460">
            <v>4748825</v>
          </cell>
        </row>
        <row r="460">
          <cell r="G460">
            <v>12718865</v>
          </cell>
          <cell r="H460">
            <v>149206</v>
          </cell>
        </row>
        <row r="460">
          <cell r="K460">
            <v>96922492</v>
          </cell>
          <cell r="L460">
            <v>1667251</v>
          </cell>
        </row>
        <row r="460">
          <cell r="N460">
            <v>98738949</v>
          </cell>
        </row>
        <row r="460">
          <cell r="P460">
            <v>111457814</v>
          </cell>
          <cell r="Q460">
            <v>416825166</v>
          </cell>
          <cell r="R460">
            <v>10779358</v>
          </cell>
        </row>
        <row r="460">
          <cell r="T460">
            <v>48424547</v>
          </cell>
          <cell r="U460">
            <v>38801931</v>
          </cell>
          <cell r="V460">
            <v>22993951</v>
          </cell>
          <cell r="W460">
            <v>537824953</v>
          </cell>
          <cell r="X460">
            <v>649282767</v>
          </cell>
        </row>
        <row r="461">
          <cell r="C461" t="str">
            <v>Kab. Halmahera Timur</v>
          </cell>
          <cell r="D461">
            <v>9591723</v>
          </cell>
          <cell r="E461">
            <v>100410212</v>
          </cell>
        </row>
        <row r="461">
          <cell r="G461">
            <v>110001935</v>
          </cell>
          <cell r="H461">
            <v>527606</v>
          </cell>
        </row>
        <row r="461">
          <cell r="K461">
            <v>510533202</v>
          </cell>
          <cell r="L461">
            <v>2810533</v>
          </cell>
        </row>
        <row r="461">
          <cell r="N461">
            <v>513871341</v>
          </cell>
        </row>
        <row r="461">
          <cell r="P461">
            <v>623873276</v>
          </cell>
          <cell r="Q461">
            <v>339311753</v>
          </cell>
          <cell r="R461">
            <v>42002328</v>
          </cell>
        </row>
        <row r="461">
          <cell r="T461">
            <v>41237779</v>
          </cell>
          <cell r="U461">
            <v>30223096</v>
          </cell>
          <cell r="V461">
            <v>44748363</v>
          </cell>
          <cell r="W461">
            <v>497523319</v>
          </cell>
          <cell r="X461">
            <v>1121396595</v>
          </cell>
        </row>
        <row r="462">
          <cell r="C462" t="str">
            <v>Kab. Halmahera Selatan</v>
          </cell>
          <cell r="D462">
            <v>35069221</v>
          </cell>
          <cell r="E462">
            <v>69348285</v>
          </cell>
        </row>
        <row r="462">
          <cell r="G462">
            <v>104417506</v>
          </cell>
          <cell r="H462">
            <v>478864</v>
          </cell>
        </row>
        <row r="462">
          <cell r="K462">
            <v>347225535</v>
          </cell>
          <cell r="L462">
            <v>9017638</v>
          </cell>
        </row>
        <row r="462">
          <cell r="N462">
            <v>356722037</v>
          </cell>
          <cell r="O462">
            <v>2057334</v>
          </cell>
          <cell r="P462">
            <v>463196877</v>
          </cell>
          <cell r="Q462">
            <v>564106171</v>
          </cell>
          <cell r="R462">
            <v>52688761</v>
          </cell>
        </row>
        <row r="462">
          <cell r="T462">
            <v>83132058</v>
          </cell>
          <cell r="U462">
            <v>40710452</v>
          </cell>
          <cell r="V462">
            <v>43263134</v>
          </cell>
          <cell r="W462">
            <v>783900576</v>
          </cell>
          <cell r="X462">
            <v>1247097453</v>
          </cell>
        </row>
        <row r="463">
          <cell r="C463" t="str">
            <v>Kab. Halmahera Utara</v>
          </cell>
          <cell r="D463">
            <v>15409648</v>
          </cell>
          <cell r="E463">
            <v>15705274</v>
          </cell>
        </row>
        <row r="463">
          <cell r="G463">
            <v>31114922</v>
          </cell>
          <cell r="H463">
            <v>73972</v>
          </cell>
        </row>
        <row r="463">
          <cell r="K463">
            <v>40784545</v>
          </cell>
          <cell r="L463">
            <v>2295210</v>
          </cell>
        </row>
        <row r="463">
          <cell r="N463">
            <v>43153727</v>
          </cell>
        </row>
        <row r="463">
          <cell r="P463">
            <v>74268649</v>
          </cell>
          <cell r="Q463">
            <v>397868039</v>
          </cell>
          <cell r="R463">
            <v>21070858</v>
          </cell>
        </row>
        <row r="463">
          <cell r="T463">
            <v>58577342</v>
          </cell>
          <cell r="U463">
            <v>39263794</v>
          </cell>
          <cell r="V463">
            <v>9268545</v>
          </cell>
          <cell r="W463">
            <v>526048578</v>
          </cell>
          <cell r="X463">
            <v>600317227</v>
          </cell>
        </row>
        <row r="464">
          <cell r="C464" t="str">
            <v>Kab. Kepulauan Sula</v>
          </cell>
          <cell r="D464">
            <v>7300129</v>
          </cell>
          <cell r="E464">
            <v>5586121</v>
          </cell>
        </row>
        <row r="464">
          <cell r="G464">
            <v>12886250</v>
          </cell>
          <cell r="H464">
            <v>417435</v>
          </cell>
        </row>
        <row r="464">
          <cell r="K464">
            <v>42872295</v>
          </cell>
          <cell r="L464">
            <v>2699453</v>
          </cell>
        </row>
        <row r="464">
          <cell r="N464">
            <v>45989183</v>
          </cell>
        </row>
        <row r="464">
          <cell r="P464">
            <v>58875433</v>
          </cell>
          <cell r="Q464">
            <v>366668923</v>
          </cell>
          <cell r="R464">
            <v>19514356</v>
          </cell>
        </row>
        <row r="464">
          <cell r="T464">
            <v>50963413</v>
          </cell>
          <cell r="U464">
            <v>34435575</v>
          </cell>
          <cell r="V464">
            <v>32719525</v>
          </cell>
          <cell r="W464">
            <v>504301792</v>
          </cell>
          <cell r="X464">
            <v>563177225</v>
          </cell>
        </row>
        <row r="465">
          <cell r="C465" t="str">
            <v>Kota Tidore Kepulauan</v>
          </cell>
          <cell r="D465">
            <v>11477675</v>
          </cell>
          <cell r="E465">
            <v>4421828</v>
          </cell>
        </row>
        <row r="465">
          <cell r="G465">
            <v>15899503</v>
          </cell>
          <cell r="H465">
            <v>276612</v>
          </cell>
        </row>
        <row r="465">
          <cell r="K465">
            <v>172579606</v>
          </cell>
          <cell r="L465">
            <v>1514377</v>
          </cell>
        </row>
        <row r="465">
          <cell r="N465">
            <v>174370595</v>
          </cell>
          <cell r="O465">
            <v>500000</v>
          </cell>
          <cell r="P465">
            <v>190770098</v>
          </cell>
          <cell r="Q465">
            <v>447686547</v>
          </cell>
          <cell r="R465">
            <v>38308539</v>
          </cell>
          <cell r="S465">
            <v>8000000</v>
          </cell>
          <cell r="T465">
            <v>37097618</v>
          </cell>
          <cell r="U465">
            <v>21081052</v>
          </cell>
          <cell r="V465">
            <v>13570131</v>
          </cell>
          <cell r="W465">
            <v>565743887</v>
          </cell>
          <cell r="X465">
            <v>756513985</v>
          </cell>
        </row>
        <row r="466">
          <cell r="C466" t="str">
            <v>Kab. Pulau Morotai</v>
          </cell>
          <cell r="D466">
            <v>7158213</v>
          </cell>
          <cell r="E466">
            <v>4439674</v>
          </cell>
        </row>
        <row r="466">
          <cell r="G466">
            <v>11597887</v>
          </cell>
          <cell r="H466">
            <v>73972</v>
          </cell>
        </row>
        <row r="466">
          <cell r="K466">
            <v>40734495</v>
          </cell>
          <cell r="L466">
            <v>2080047</v>
          </cell>
        </row>
        <row r="466">
          <cell r="N466">
            <v>42888514</v>
          </cell>
        </row>
        <row r="466">
          <cell r="P466">
            <v>54486401</v>
          </cell>
          <cell r="Q466">
            <v>321505744</v>
          </cell>
          <cell r="R466">
            <v>24090937</v>
          </cell>
        </row>
        <row r="466">
          <cell r="T466">
            <v>34217383</v>
          </cell>
          <cell r="U466">
            <v>30771601</v>
          </cell>
          <cell r="V466">
            <v>10952194</v>
          </cell>
          <cell r="W466">
            <v>421537859</v>
          </cell>
          <cell r="X466">
            <v>476024260</v>
          </cell>
        </row>
        <row r="467">
          <cell r="C467" t="str">
            <v>Kab. Pulau Taliabu</v>
          </cell>
          <cell r="D467">
            <v>6913777</v>
          </cell>
          <cell r="E467">
            <v>11090684</v>
          </cell>
        </row>
        <row r="467">
          <cell r="G467">
            <v>18004461</v>
          </cell>
          <cell r="H467">
            <v>183244</v>
          </cell>
        </row>
        <row r="467">
          <cell r="K467">
            <v>62188355</v>
          </cell>
          <cell r="L467">
            <v>2304580</v>
          </cell>
        </row>
        <row r="467">
          <cell r="N467">
            <v>64676179</v>
          </cell>
        </row>
        <row r="467">
          <cell r="P467">
            <v>82680640</v>
          </cell>
          <cell r="Q467">
            <v>259020412</v>
          </cell>
          <cell r="R467">
            <v>26414075</v>
          </cell>
        </row>
        <row r="467">
          <cell r="T467">
            <v>38743006</v>
          </cell>
          <cell r="U467">
            <v>21419915</v>
          </cell>
          <cell r="V467">
            <v>32698926</v>
          </cell>
          <cell r="W467">
            <v>378296334</v>
          </cell>
          <cell r="X467">
            <v>460976974</v>
          </cell>
        </row>
        <row r="468">
          <cell r="C468" t="str">
            <v>Provinsi Banten</v>
          </cell>
          <cell r="D468">
            <v>993693982</v>
          </cell>
          <cell r="E468">
            <v>6933057</v>
          </cell>
          <cell r="F468">
            <v>3134623</v>
          </cell>
          <cell r="G468">
            <v>1003761662</v>
          </cell>
          <cell r="H468">
            <v>166605</v>
          </cell>
        </row>
        <row r="468">
          <cell r="K468">
            <v>379265</v>
          </cell>
        </row>
        <row r="468">
          <cell r="M468">
            <v>370818</v>
          </cell>
          <cell r="N468">
            <v>916688</v>
          </cell>
          <cell r="O468">
            <v>906874</v>
          </cell>
          <cell r="P468">
            <v>1005585224</v>
          </cell>
          <cell r="Q468">
            <v>809119261</v>
          </cell>
          <cell r="R468">
            <v>218133328</v>
          </cell>
        </row>
        <row r="468">
          <cell r="T468">
            <v>94757611</v>
          </cell>
          <cell r="U468">
            <v>45189257</v>
          </cell>
          <cell r="V468">
            <v>9505456</v>
          </cell>
          <cell r="W468">
            <v>1176704913</v>
          </cell>
          <cell r="X468">
            <v>2182290137</v>
          </cell>
        </row>
        <row r="469">
          <cell r="C469" t="str">
            <v>Kab. Lebak</v>
          </cell>
          <cell r="D469">
            <v>75788389</v>
          </cell>
          <cell r="E469">
            <v>14505732</v>
          </cell>
        </row>
        <row r="469">
          <cell r="G469">
            <v>90294121</v>
          </cell>
          <cell r="H469">
            <v>173276</v>
          </cell>
        </row>
        <row r="469">
          <cell r="K469">
            <v>1753797</v>
          </cell>
          <cell r="L469">
            <v>1128220</v>
          </cell>
          <cell r="M469">
            <v>11590310</v>
          </cell>
          <cell r="N469">
            <v>14645603</v>
          </cell>
          <cell r="O469">
            <v>1619743</v>
          </cell>
          <cell r="P469">
            <v>106559467</v>
          </cell>
          <cell r="Q469">
            <v>880135339</v>
          </cell>
          <cell r="R469">
            <v>12777257</v>
          </cell>
          <cell r="S469">
            <v>1000000</v>
          </cell>
          <cell r="T469">
            <v>136331325</v>
          </cell>
          <cell r="U469">
            <v>107787383</v>
          </cell>
          <cell r="V469">
            <v>24027530</v>
          </cell>
          <cell r="W469">
            <v>1162058834</v>
          </cell>
          <cell r="X469">
            <v>1268618301</v>
          </cell>
        </row>
        <row r="470">
          <cell r="C470" t="str">
            <v>Kab. Pandeglang</v>
          </cell>
          <cell r="D470">
            <v>72247123</v>
          </cell>
          <cell r="E470">
            <v>7698217</v>
          </cell>
        </row>
        <row r="470">
          <cell r="G470">
            <v>79945340</v>
          </cell>
          <cell r="H470">
            <v>273640</v>
          </cell>
        </row>
        <row r="470">
          <cell r="K470">
            <v>167251</v>
          </cell>
          <cell r="L470">
            <v>2359147</v>
          </cell>
          <cell r="M470">
            <v>444708</v>
          </cell>
          <cell r="N470">
            <v>3244746</v>
          </cell>
          <cell r="O470">
            <v>1252315</v>
          </cell>
          <cell r="P470">
            <v>84442401</v>
          </cell>
          <cell r="Q470">
            <v>946820075</v>
          </cell>
          <cell r="R470">
            <v>11615688</v>
          </cell>
          <cell r="S470">
            <v>2600000</v>
          </cell>
          <cell r="T470">
            <v>147077616</v>
          </cell>
          <cell r="U470">
            <v>115456542</v>
          </cell>
          <cell r="V470">
            <v>26803239</v>
          </cell>
          <cell r="W470">
            <v>1250373160</v>
          </cell>
          <cell r="X470">
            <v>1334815561</v>
          </cell>
        </row>
        <row r="471">
          <cell r="C471" t="str">
            <v>Kab. Serang</v>
          </cell>
          <cell r="D471">
            <v>124946737</v>
          </cell>
          <cell r="E471">
            <v>4527475</v>
          </cell>
        </row>
        <row r="471">
          <cell r="G471">
            <v>129474212</v>
          </cell>
          <cell r="H471">
            <v>96360</v>
          </cell>
        </row>
        <row r="471">
          <cell r="K471">
            <v>69858</v>
          </cell>
          <cell r="L471">
            <v>1461434</v>
          </cell>
          <cell r="M471">
            <v>480742</v>
          </cell>
          <cell r="N471">
            <v>2108394</v>
          </cell>
          <cell r="O471">
            <v>500000</v>
          </cell>
          <cell r="P471">
            <v>132082606</v>
          </cell>
          <cell r="Q471">
            <v>901347105</v>
          </cell>
          <cell r="R471">
            <v>10523813</v>
          </cell>
        </row>
        <row r="471">
          <cell r="T471">
            <v>141646930</v>
          </cell>
          <cell r="U471">
            <v>106825920</v>
          </cell>
          <cell r="V471">
            <v>18244853</v>
          </cell>
          <cell r="W471">
            <v>1178588621</v>
          </cell>
          <cell r="X471">
            <v>1310671227</v>
          </cell>
        </row>
        <row r="472">
          <cell r="C472" t="str">
            <v>Kab. Tangerang</v>
          </cell>
          <cell r="D472">
            <v>380905017</v>
          </cell>
          <cell r="E472">
            <v>2742177</v>
          </cell>
        </row>
        <row r="472">
          <cell r="G472">
            <v>383647194</v>
          </cell>
          <cell r="H472">
            <v>32423</v>
          </cell>
        </row>
        <row r="472">
          <cell r="K472">
            <v>1037756</v>
          </cell>
          <cell r="L472">
            <v>906119</v>
          </cell>
          <cell r="M472">
            <v>2965675</v>
          </cell>
          <cell r="N472">
            <v>4941973</v>
          </cell>
          <cell r="O472">
            <v>500000</v>
          </cell>
          <cell r="P472">
            <v>389089167</v>
          </cell>
          <cell r="Q472">
            <v>1166495964</v>
          </cell>
          <cell r="R472">
            <v>34847064</v>
          </cell>
          <cell r="S472">
            <v>5600000</v>
          </cell>
          <cell r="T472">
            <v>189346206</v>
          </cell>
          <cell r="U472">
            <v>104925516</v>
          </cell>
          <cell r="V472">
            <v>6149228</v>
          </cell>
          <cell r="W472">
            <v>1507363978</v>
          </cell>
          <cell r="X472">
            <v>1896453145</v>
          </cell>
        </row>
        <row r="473">
          <cell r="C473" t="str">
            <v>Kota Cilegon</v>
          </cell>
          <cell r="D473">
            <v>176312256</v>
          </cell>
          <cell r="E473">
            <v>1142367</v>
          </cell>
        </row>
        <row r="473">
          <cell r="G473">
            <v>177454623</v>
          </cell>
          <cell r="H473">
            <v>23806</v>
          </cell>
        </row>
        <row r="473">
          <cell r="K473">
            <v>535</v>
          </cell>
          <cell r="L473">
            <v>971694</v>
          </cell>
          <cell r="M473">
            <v>90457</v>
          </cell>
          <cell r="N473">
            <v>1086492</v>
          </cell>
        </row>
        <row r="473">
          <cell r="P473">
            <v>178541115</v>
          </cell>
          <cell r="Q473">
            <v>541030976</v>
          </cell>
          <cell r="R473">
            <v>6969413</v>
          </cell>
          <cell r="S473">
            <v>8600000</v>
          </cell>
          <cell r="T473">
            <v>52521643</v>
          </cell>
          <cell r="U473">
            <v>43325810</v>
          </cell>
          <cell r="V473">
            <v>6963836</v>
          </cell>
          <cell r="W473">
            <v>659411678</v>
          </cell>
          <cell r="X473">
            <v>837952793</v>
          </cell>
        </row>
        <row r="474">
          <cell r="C474" t="str">
            <v>Kota Tangerang</v>
          </cell>
          <cell r="D474">
            <v>421365393</v>
          </cell>
          <cell r="E474">
            <v>1906701</v>
          </cell>
        </row>
        <row r="474">
          <cell r="G474">
            <v>423272094</v>
          </cell>
          <cell r="H474">
            <v>23305</v>
          </cell>
        </row>
        <row r="474">
          <cell r="K474">
            <v>217</v>
          </cell>
          <cell r="L474">
            <v>816435</v>
          </cell>
          <cell r="M474">
            <v>61596</v>
          </cell>
          <cell r="N474">
            <v>901553</v>
          </cell>
        </row>
        <row r="474">
          <cell r="P474">
            <v>424173647</v>
          </cell>
          <cell r="Q474">
            <v>842716139</v>
          </cell>
          <cell r="R474">
            <v>96382333</v>
          </cell>
          <cell r="S474">
            <v>20800000</v>
          </cell>
          <cell r="T474">
            <v>39311909</v>
          </cell>
          <cell r="U474">
            <v>25540622</v>
          </cell>
          <cell r="V474">
            <v>2021010</v>
          </cell>
          <cell r="W474">
            <v>1026772013</v>
          </cell>
          <cell r="X474">
            <v>1450945660</v>
          </cell>
        </row>
        <row r="475">
          <cell r="C475" t="str">
            <v>Kota Serang</v>
          </cell>
          <cell r="D475">
            <v>95862518</v>
          </cell>
          <cell r="E475">
            <v>1232710</v>
          </cell>
        </row>
        <row r="475">
          <cell r="G475">
            <v>97095228</v>
          </cell>
          <cell r="H475">
            <v>23806</v>
          </cell>
        </row>
        <row r="475">
          <cell r="K475">
            <v>221</v>
          </cell>
          <cell r="L475">
            <v>843513</v>
          </cell>
          <cell r="M475">
            <v>90457</v>
          </cell>
          <cell r="N475">
            <v>957997</v>
          </cell>
        </row>
        <row r="475">
          <cell r="P475">
            <v>98053225</v>
          </cell>
          <cell r="Q475">
            <v>505507048</v>
          </cell>
          <cell r="R475">
            <v>4646275</v>
          </cell>
          <cell r="S475">
            <v>13400000</v>
          </cell>
          <cell r="T475">
            <v>86510471</v>
          </cell>
          <cell r="U475">
            <v>59351053</v>
          </cell>
          <cell r="V475">
            <v>4902515</v>
          </cell>
          <cell r="W475">
            <v>674317362</v>
          </cell>
          <cell r="X475">
            <v>772370587</v>
          </cell>
        </row>
        <row r="476">
          <cell r="C476" t="str">
            <v>Kota Tangerang Selatan</v>
          </cell>
          <cell r="D476">
            <v>298869468</v>
          </cell>
          <cell r="E476">
            <v>1629867</v>
          </cell>
        </row>
        <row r="476">
          <cell r="G476">
            <v>300499335</v>
          </cell>
          <cell r="H476">
            <v>25923</v>
          </cell>
        </row>
        <row r="476">
          <cell r="K476">
            <v>1059021</v>
          </cell>
          <cell r="L476">
            <v>833805</v>
          </cell>
          <cell r="M476">
            <v>3001225</v>
          </cell>
          <cell r="N476">
            <v>4919974</v>
          </cell>
          <cell r="O476">
            <v>500000</v>
          </cell>
          <cell r="P476">
            <v>305919309</v>
          </cell>
          <cell r="Q476">
            <v>492381061</v>
          </cell>
          <cell r="R476">
            <v>130467408</v>
          </cell>
          <cell r="S476">
            <v>10800000</v>
          </cell>
          <cell r="T476">
            <v>62053931</v>
          </cell>
          <cell r="U476">
            <v>33925655</v>
          </cell>
          <cell r="V476">
            <v>2727305</v>
          </cell>
          <cell r="W476">
            <v>732355360</v>
          </cell>
          <cell r="X476">
            <v>1038274669</v>
          </cell>
        </row>
        <row r="477">
          <cell r="C477" t="str">
            <v>Provinsi Bangka Belitung</v>
          </cell>
          <cell r="D477">
            <v>39995168</v>
          </cell>
          <cell r="E477">
            <v>15993233</v>
          </cell>
        </row>
        <row r="477">
          <cell r="G477">
            <v>55988401</v>
          </cell>
          <cell r="H477">
            <v>473584</v>
          </cell>
          <cell r="I477">
            <v>109487</v>
          </cell>
          <cell r="J477">
            <v>1360548</v>
          </cell>
          <cell r="K477">
            <v>61758337</v>
          </cell>
        </row>
        <row r="477">
          <cell r="N477">
            <v>63701956</v>
          </cell>
          <cell r="O477">
            <v>5880702</v>
          </cell>
          <cell r="P477">
            <v>125571059</v>
          </cell>
          <cell r="Q477">
            <v>897389414</v>
          </cell>
          <cell r="R477">
            <v>61925556</v>
          </cell>
        </row>
        <row r="477">
          <cell r="T477">
            <v>52297184</v>
          </cell>
          <cell r="U477">
            <v>11439097</v>
          </cell>
          <cell r="V477">
            <v>20918203</v>
          </cell>
          <cell r="W477">
            <v>1043969454</v>
          </cell>
          <cell r="X477">
            <v>1169540513</v>
          </cell>
        </row>
        <row r="478">
          <cell r="C478" t="str">
            <v>Kab. Bangka</v>
          </cell>
          <cell r="D478">
            <v>10055623</v>
          </cell>
          <cell r="E478">
            <v>21206477</v>
          </cell>
        </row>
        <row r="478">
          <cell r="G478">
            <v>31262100</v>
          </cell>
          <cell r="H478">
            <v>375313</v>
          </cell>
        </row>
        <row r="478">
          <cell r="J478">
            <v>399835</v>
          </cell>
          <cell r="K478">
            <v>63040096</v>
          </cell>
          <cell r="L478">
            <v>1529400</v>
          </cell>
        </row>
        <row r="478">
          <cell r="N478">
            <v>65344644</v>
          </cell>
          <cell r="O478">
            <v>3961378</v>
          </cell>
          <cell r="P478">
            <v>100568122</v>
          </cell>
          <cell r="Q478">
            <v>494604309</v>
          </cell>
          <cell r="R478">
            <v>8130982</v>
          </cell>
          <cell r="S478">
            <v>3800000</v>
          </cell>
          <cell r="T478">
            <v>37715925</v>
          </cell>
          <cell r="U478">
            <v>10576440</v>
          </cell>
          <cell r="V478">
            <v>13759499</v>
          </cell>
          <cell r="W478">
            <v>568587155</v>
          </cell>
          <cell r="X478">
            <v>669155277</v>
          </cell>
        </row>
        <row r="479">
          <cell r="C479" t="str">
            <v>Kab. Belitung</v>
          </cell>
          <cell r="D479">
            <v>7903965</v>
          </cell>
          <cell r="E479">
            <v>11916192</v>
          </cell>
        </row>
        <row r="479">
          <cell r="G479">
            <v>19820157</v>
          </cell>
          <cell r="H479">
            <v>243372</v>
          </cell>
        </row>
        <row r="479">
          <cell r="J479">
            <v>399835</v>
          </cell>
          <cell r="K479">
            <v>12223370</v>
          </cell>
          <cell r="L479">
            <v>2726950</v>
          </cell>
        </row>
        <row r="479">
          <cell r="N479">
            <v>15593527</v>
          </cell>
          <cell r="O479">
            <v>3787273</v>
          </cell>
          <cell r="P479">
            <v>39200957</v>
          </cell>
          <cell r="Q479">
            <v>431797566</v>
          </cell>
          <cell r="R479">
            <v>17767356</v>
          </cell>
          <cell r="S479">
            <v>1400000</v>
          </cell>
          <cell r="T479">
            <v>29825805</v>
          </cell>
          <cell r="U479">
            <v>8918956</v>
          </cell>
          <cell r="V479">
            <v>9222737</v>
          </cell>
          <cell r="W479">
            <v>498932420</v>
          </cell>
          <cell r="X479">
            <v>538133377</v>
          </cell>
        </row>
        <row r="480">
          <cell r="C480" t="str">
            <v>Kota Pangkal Pinang</v>
          </cell>
          <cell r="D480">
            <v>22558162</v>
          </cell>
          <cell r="E480">
            <v>2274107</v>
          </cell>
        </row>
        <row r="480">
          <cell r="G480">
            <v>24832269</v>
          </cell>
          <cell r="H480">
            <v>124930</v>
          </cell>
        </row>
        <row r="480">
          <cell r="J480">
            <v>399835</v>
          </cell>
          <cell r="K480">
            <v>13838821</v>
          </cell>
          <cell r="L480">
            <v>857683</v>
          </cell>
        </row>
        <row r="480">
          <cell r="N480">
            <v>15221269</v>
          </cell>
          <cell r="O480">
            <v>2595612</v>
          </cell>
          <cell r="P480">
            <v>42649150</v>
          </cell>
          <cell r="Q480">
            <v>366402377</v>
          </cell>
          <cell r="R480">
            <v>53989718</v>
          </cell>
          <cell r="S480">
            <v>8400000</v>
          </cell>
          <cell r="T480">
            <v>32182092</v>
          </cell>
          <cell r="U480">
            <v>9031555</v>
          </cell>
          <cell r="V480">
            <v>4509834</v>
          </cell>
          <cell r="W480">
            <v>474515576</v>
          </cell>
          <cell r="X480">
            <v>517164726</v>
          </cell>
        </row>
        <row r="481">
          <cell r="C481" t="str">
            <v>Kab. Bangka Selatan</v>
          </cell>
          <cell r="D481">
            <v>4951652</v>
          </cell>
          <cell r="E481">
            <v>14131654</v>
          </cell>
        </row>
        <row r="481">
          <cell r="G481">
            <v>19083306</v>
          </cell>
          <cell r="H481">
            <v>222325</v>
          </cell>
        </row>
        <row r="481">
          <cell r="J481">
            <v>399835</v>
          </cell>
          <cell r="K481">
            <v>23811719</v>
          </cell>
          <cell r="L481">
            <v>2237437</v>
          </cell>
        </row>
        <row r="481">
          <cell r="N481">
            <v>26671316</v>
          </cell>
          <cell r="O481">
            <v>3269342</v>
          </cell>
          <cell r="P481">
            <v>49023964</v>
          </cell>
          <cell r="Q481">
            <v>362816094</v>
          </cell>
          <cell r="R481">
            <v>36240946</v>
          </cell>
          <cell r="S481">
            <v>600000</v>
          </cell>
          <cell r="T481">
            <v>48612138</v>
          </cell>
          <cell r="U481">
            <v>26137139</v>
          </cell>
          <cell r="V481">
            <v>15336841</v>
          </cell>
          <cell r="W481">
            <v>489743158</v>
          </cell>
          <cell r="X481">
            <v>538767122</v>
          </cell>
        </row>
        <row r="482">
          <cell r="C482" t="str">
            <v>Kab. Bangka Tengah</v>
          </cell>
          <cell r="D482">
            <v>7360759</v>
          </cell>
          <cell r="E482">
            <v>6559427</v>
          </cell>
        </row>
        <row r="482">
          <cell r="G482">
            <v>13920186</v>
          </cell>
          <cell r="H482">
            <v>282106</v>
          </cell>
        </row>
        <row r="482">
          <cell r="J482">
            <v>399835</v>
          </cell>
          <cell r="K482">
            <v>30530797</v>
          </cell>
          <cell r="L482">
            <v>2040994</v>
          </cell>
        </row>
        <row r="482">
          <cell r="N482">
            <v>33253732</v>
          </cell>
          <cell r="O482">
            <v>2913423</v>
          </cell>
          <cell r="P482">
            <v>50087341</v>
          </cell>
          <cell r="Q482">
            <v>399414008</v>
          </cell>
          <cell r="R482">
            <v>10361194</v>
          </cell>
          <cell r="S482">
            <v>1400000</v>
          </cell>
          <cell r="T482">
            <v>33261131</v>
          </cell>
          <cell r="U482">
            <v>17669729</v>
          </cell>
          <cell r="V482">
            <v>8699293</v>
          </cell>
          <cell r="W482">
            <v>470805355</v>
          </cell>
          <cell r="X482">
            <v>520892696</v>
          </cell>
        </row>
        <row r="483">
          <cell r="C483" t="str">
            <v>Kab. Bangka Barat</v>
          </cell>
          <cell r="D483">
            <v>8383698</v>
          </cell>
          <cell r="E483">
            <v>16110602</v>
          </cell>
        </row>
        <row r="483">
          <cell r="G483">
            <v>24494300</v>
          </cell>
          <cell r="H483">
            <v>334337</v>
          </cell>
        </row>
        <row r="483">
          <cell r="J483">
            <v>399835</v>
          </cell>
          <cell r="K483">
            <v>62997701</v>
          </cell>
          <cell r="L483">
            <v>1793178</v>
          </cell>
        </row>
        <row r="483">
          <cell r="N483">
            <v>65525051</v>
          </cell>
          <cell r="O483">
            <v>3740996</v>
          </cell>
          <cell r="P483">
            <v>93760347</v>
          </cell>
          <cell r="Q483">
            <v>400470052</v>
          </cell>
          <cell r="R483">
            <v>29968475</v>
          </cell>
          <cell r="S483">
            <v>1200000</v>
          </cell>
          <cell r="T483">
            <v>32358058</v>
          </cell>
          <cell r="U483">
            <v>8372507</v>
          </cell>
          <cell r="V483">
            <v>18609424</v>
          </cell>
          <cell r="W483">
            <v>490978516</v>
          </cell>
          <cell r="X483">
            <v>584738863</v>
          </cell>
        </row>
        <row r="484">
          <cell r="C484" t="str">
            <v>Kab. Belitung Timur</v>
          </cell>
          <cell r="D484">
            <v>6698598</v>
          </cell>
          <cell r="E484">
            <v>12890070</v>
          </cell>
        </row>
        <row r="484">
          <cell r="G484">
            <v>19588668</v>
          </cell>
          <cell r="H484">
            <v>278991</v>
          </cell>
        </row>
        <row r="484">
          <cell r="J484">
            <v>408165</v>
          </cell>
          <cell r="K484">
            <v>15577908</v>
          </cell>
          <cell r="L484">
            <v>3164810</v>
          </cell>
        </row>
        <row r="484">
          <cell r="N484">
            <v>19429874</v>
          </cell>
          <cell r="O484">
            <v>3740314</v>
          </cell>
          <cell r="P484">
            <v>42758856</v>
          </cell>
          <cell r="Q484">
            <v>378948344</v>
          </cell>
          <cell r="R484">
            <v>25238567</v>
          </cell>
        </row>
        <row r="484">
          <cell r="T484">
            <v>26411620</v>
          </cell>
          <cell r="U484">
            <v>7480863</v>
          </cell>
          <cell r="V484">
            <v>25300152</v>
          </cell>
          <cell r="W484">
            <v>463379546</v>
          </cell>
          <cell r="X484">
            <v>506138402</v>
          </cell>
        </row>
        <row r="485">
          <cell r="C485" t="str">
            <v>Provinsi Gorontalo</v>
          </cell>
          <cell r="D485">
            <v>18424933</v>
          </cell>
          <cell r="E485">
            <v>1867619</v>
          </cell>
          <cell r="F485">
            <v>570</v>
          </cell>
          <cell r="G485">
            <v>20293122</v>
          </cell>
          <cell r="H485">
            <v>562531</v>
          </cell>
          <cell r="I485">
            <v>8110162</v>
          </cell>
        </row>
        <row r="485">
          <cell r="K485">
            <v>1945993</v>
          </cell>
        </row>
        <row r="485">
          <cell r="N485">
            <v>10618686</v>
          </cell>
          <cell r="O485">
            <v>1522081</v>
          </cell>
          <cell r="P485">
            <v>32433889</v>
          </cell>
          <cell r="Q485">
            <v>869726743</v>
          </cell>
          <cell r="R485">
            <v>1463577</v>
          </cell>
        </row>
        <row r="485">
          <cell r="T485">
            <v>105828566</v>
          </cell>
          <cell r="U485">
            <v>26188330</v>
          </cell>
          <cell r="V485">
            <v>28728182</v>
          </cell>
          <cell r="W485">
            <v>1031935398</v>
          </cell>
          <cell r="X485">
            <v>1064369287</v>
          </cell>
        </row>
        <row r="486">
          <cell r="C486" t="str">
            <v>Kab. Boalemo</v>
          </cell>
          <cell r="D486">
            <v>2809956</v>
          </cell>
          <cell r="E486">
            <v>2329646</v>
          </cell>
        </row>
        <row r="486">
          <cell r="G486">
            <v>5139602</v>
          </cell>
          <cell r="H486">
            <v>269389</v>
          </cell>
        </row>
        <row r="486">
          <cell r="K486">
            <v>10036</v>
          </cell>
          <cell r="L486">
            <v>1243189</v>
          </cell>
        </row>
        <row r="486">
          <cell r="N486">
            <v>1522614</v>
          </cell>
          <cell r="O486">
            <v>2140955</v>
          </cell>
          <cell r="P486">
            <v>8803171</v>
          </cell>
          <cell r="Q486">
            <v>379443941</v>
          </cell>
          <cell r="R486">
            <v>2323138</v>
          </cell>
        </row>
        <row r="486">
          <cell r="T486">
            <v>41249851</v>
          </cell>
          <cell r="U486">
            <v>27671335</v>
          </cell>
          <cell r="V486">
            <v>27633185</v>
          </cell>
          <cell r="W486">
            <v>478321450</v>
          </cell>
          <cell r="X486">
            <v>487124621</v>
          </cell>
        </row>
        <row r="487">
          <cell r="C487" t="str">
            <v>Kab. Gorontalo</v>
          </cell>
          <cell r="D487">
            <v>6044896</v>
          </cell>
          <cell r="E487">
            <v>2124837</v>
          </cell>
        </row>
        <row r="487">
          <cell r="G487">
            <v>8169733</v>
          </cell>
          <cell r="H487">
            <v>171631</v>
          </cell>
        </row>
        <row r="487">
          <cell r="K487">
            <v>169180</v>
          </cell>
          <cell r="L487">
            <v>1032328</v>
          </cell>
        </row>
        <row r="487">
          <cell r="N487">
            <v>1373139</v>
          </cell>
          <cell r="O487">
            <v>1243470</v>
          </cell>
          <cell r="P487">
            <v>10786342</v>
          </cell>
          <cell r="Q487">
            <v>636317254</v>
          </cell>
          <cell r="R487">
            <v>8502684</v>
          </cell>
          <cell r="S487">
            <v>2800000</v>
          </cell>
          <cell r="T487">
            <v>62960529</v>
          </cell>
          <cell r="U487">
            <v>31941215</v>
          </cell>
          <cell r="V487">
            <v>38688566</v>
          </cell>
          <cell r="W487">
            <v>781210248</v>
          </cell>
          <cell r="X487">
            <v>791996590</v>
          </cell>
        </row>
        <row r="488">
          <cell r="C488" t="str">
            <v>Kota Gorontalo</v>
          </cell>
          <cell r="D488">
            <v>12230657</v>
          </cell>
          <cell r="E488">
            <v>620355</v>
          </cell>
        </row>
        <row r="488">
          <cell r="G488">
            <v>12851012</v>
          </cell>
          <cell r="H488">
            <v>123387</v>
          </cell>
        </row>
        <row r="488">
          <cell r="K488">
            <v>16540</v>
          </cell>
          <cell r="L488">
            <v>865817</v>
          </cell>
        </row>
        <row r="488">
          <cell r="N488">
            <v>1005744</v>
          </cell>
          <cell r="O488">
            <v>500000</v>
          </cell>
          <cell r="P488">
            <v>14356756</v>
          </cell>
          <cell r="Q488">
            <v>484915431</v>
          </cell>
          <cell r="R488">
            <v>4646275</v>
          </cell>
          <cell r="S488">
            <v>10000000</v>
          </cell>
          <cell r="T488">
            <v>32064139</v>
          </cell>
          <cell r="U488">
            <v>12371149</v>
          </cell>
          <cell r="V488">
            <v>2938749</v>
          </cell>
          <cell r="W488">
            <v>546935743</v>
          </cell>
          <cell r="X488">
            <v>561292499</v>
          </cell>
        </row>
        <row r="489">
          <cell r="C489" t="str">
            <v>Kab. Pohuwato</v>
          </cell>
          <cell r="D489">
            <v>3564691</v>
          </cell>
          <cell r="E489">
            <v>2500049</v>
          </cell>
        </row>
        <row r="489">
          <cell r="G489">
            <v>6064740</v>
          </cell>
          <cell r="H489">
            <v>964655</v>
          </cell>
        </row>
        <row r="489">
          <cell r="K489">
            <v>238357</v>
          </cell>
          <cell r="L489">
            <v>1510549</v>
          </cell>
        </row>
        <row r="489">
          <cell r="N489">
            <v>2713561</v>
          </cell>
          <cell r="O489">
            <v>1575936</v>
          </cell>
          <cell r="P489">
            <v>10354237</v>
          </cell>
          <cell r="Q489">
            <v>419406230</v>
          </cell>
          <cell r="R489">
            <v>29712930</v>
          </cell>
          <cell r="S489">
            <v>600000</v>
          </cell>
          <cell r="T489">
            <v>49663858</v>
          </cell>
          <cell r="U489">
            <v>20517511</v>
          </cell>
          <cell r="V489">
            <v>35862087</v>
          </cell>
          <cell r="W489">
            <v>555762616</v>
          </cell>
          <cell r="X489">
            <v>566116853</v>
          </cell>
        </row>
        <row r="490">
          <cell r="C490" t="str">
            <v>Kab. Bone Bolango</v>
          </cell>
          <cell r="D490">
            <v>4570194</v>
          </cell>
          <cell r="E490">
            <v>820687</v>
          </cell>
        </row>
        <row r="490">
          <cell r="G490">
            <v>5390881</v>
          </cell>
          <cell r="H490">
            <v>167483</v>
          </cell>
        </row>
        <row r="490">
          <cell r="K490">
            <v>5987686</v>
          </cell>
          <cell r="L490">
            <v>1070469</v>
          </cell>
        </row>
        <row r="490">
          <cell r="N490">
            <v>7225638</v>
          </cell>
          <cell r="O490">
            <v>500000</v>
          </cell>
          <cell r="P490">
            <v>13116519</v>
          </cell>
          <cell r="Q490">
            <v>422676082</v>
          </cell>
          <cell r="R490">
            <v>7248189</v>
          </cell>
          <cell r="S490">
            <v>1000000</v>
          </cell>
          <cell r="T490">
            <v>48732672</v>
          </cell>
          <cell r="U490">
            <v>21520154</v>
          </cell>
          <cell r="V490">
            <v>9172086</v>
          </cell>
          <cell r="W490">
            <v>510349183</v>
          </cell>
          <cell r="X490">
            <v>523465702</v>
          </cell>
        </row>
        <row r="491">
          <cell r="C491" t="str">
            <v>Kab. Gorontalo Utara</v>
          </cell>
          <cell r="D491">
            <v>2822969</v>
          </cell>
          <cell r="E491">
            <v>1685356</v>
          </cell>
        </row>
        <row r="491">
          <cell r="G491">
            <v>4508325</v>
          </cell>
          <cell r="H491">
            <v>305925</v>
          </cell>
        </row>
        <row r="491">
          <cell r="K491">
            <v>25233</v>
          </cell>
          <cell r="L491">
            <v>1549707</v>
          </cell>
        </row>
        <row r="491">
          <cell r="N491">
            <v>1880865</v>
          </cell>
          <cell r="O491">
            <v>740900</v>
          </cell>
          <cell r="P491">
            <v>7130090</v>
          </cell>
          <cell r="Q491">
            <v>318716921</v>
          </cell>
          <cell r="R491">
            <v>6295703</v>
          </cell>
        </row>
        <row r="491">
          <cell r="T491">
            <v>50124215</v>
          </cell>
          <cell r="U491">
            <v>24823304</v>
          </cell>
          <cell r="V491">
            <v>21241837</v>
          </cell>
          <cell r="W491">
            <v>421201980</v>
          </cell>
          <cell r="X491">
            <v>428332070</v>
          </cell>
        </row>
        <row r="492">
          <cell r="C492" t="str">
            <v>Provinsi Kepulauan Riau</v>
          </cell>
          <cell r="D492">
            <v>206064373</v>
          </cell>
          <cell r="E492">
            <v>31447645</v>
          </cell>
          <cell r="F492">
            <v>380982</v>
          </cell>
          <cell r="G492">
            <v>237893000</v>
          </cell>
          <cell r="H492">
            <v>34740</v>
          </cell>
          <cell r="I492">
            <v>534607</v>
          </cell>
          <cell r="J492">
            <v>49431811</v>
          </cell>
          <cell r="K492">
            <v>6628549</v>
          </cell>
        </row>
        <row r="492">
          <cell r="N492">
            <v>56629707</v>
          </cell>
          <cell r="O492">
            <v>1156434</v>
          </cell>
          <cell r="P492">
            <v>295679141</v>
          </cell>
          <cell r="Q492">
            <v>1028022258</v>
          </cell>
          <cell r="R492">
            <v>83540028</v>
          </cell>
        </row>
        <row r="492">
          <cell r="T492">
            <v>74094740</v>
          </cell>
          <cell r="U492">
            <v>13935451</v>
          </cell>
          <cell r="V492">
            <v>12874861</v>
          </cell>
          <cell r="W492">
            <v>1212467338</v>
          </cell>
          <cell r="X492">
            <v>1508146479</v>
          </cell>
        </row>
        <row r="493">
          <cell r="C493" t="str">
            <v>Kab. Natuna</v>
          </cell>
          <cell r="D493">
            <v>18831035</v>
          </cell>
          <cell r="E493">
            <v>82033603</v>
          </cell>
        </row>
        <row r="493">
          <cell r="G493">
            <v>100864638</v>
          </cell>
          <cell r="H493">
            <v>34963</v>
          </cell>
        </row>
        <row r="493">
          <cell r="J493">
            <v>78153252</v>
          </cell>
          <cell r="K493">
            <v>1039028</v>
          </cell>
          <cell r="L493">
            <v>5402807</v>
          </cell>
        </row>
        <row r="493">
          <cell r="N493">
            <v>84630050</v>
          </cell>
        </row>
        <row r="493">
          <cell r="P493">
            <v>185494688</v>
          </cell>
          <cell r="Q493">
            <v>332626205</v>
          </cell>
          <cell r="R493">
            <v>13241884</v>
          </cell>
          <cell r="S493">
            <v>1400000</v>
          </cell>
          <cell r="T493">
            <v>39948786</v>
          </cell>
          <cell r="U493">
            <v>21068145</v>
          </cell>
          <cell r="V493">
            <v>36559911</v>
          </cell>
          <cell r="W493">
            <v>444844931</v>
          </cell>
          <cell r="X493">
            <v>630339619</v>
          </cell>
        </row>
        <row r="494">
          <cell r="C494" t="str">
            <v>Kab. Kepulauan Anambas</v>
          </cell>
          <cell r="D494">
            <v>24027181</v>
          </cell>
          <cell r="E494">
            <v>47270137</v>
          </cell>
        </row>
        <row r="494">
          <cell r="G494">
            <v>71297318</v>
          </cell>
          <cell r="H494">
            <v>5790</v>
          </cell>
        </row>
        <row r="494">
          <cell r="J494">
            <v>48709371</v>
          </cell>
          <cell r="K494">
            <v>660381</v>
          </cell>
          <cell r="L494">
            <v>4352786</v>
          </cell>
        </row>
        <row r="494">
          <cell r="N494">
            <v>53728328</v>
          </cell>
        </row>
        <row r="494">
          <cell r="P494">
            <v>125025646</v>
          </cell>
          <cell r="Q494">
            <v>242706717</v>
          </cell>
          <cell r="R494">
            <v>69749883</v>
          </cell>
          <cell r="S494">
            <v>400000</v>
          </cell>
          <cell r="T494">
            <v>39185321</v>
          </cell>
          <cell r="U494">
            <v>19981897</v>
          </cell>
          <cell r="V494">
            <v>39124361</v>
          </cell>
          <cell r="W494">
            <v>411148179</v>
          </cell>
          <cell r="X494">
            <v>536173825</v>
          </cell>
        </row>
        <row r="495">
          <cell r="C495" t="str">
            <v>Kab. Karimun</v>
          </cell>
          <cell r="D495">
            <v>35125329</v>
          </cell>
          <cell r="E495">
            <v>13835519</v>
          </cell>
        </row>
        <row r="495">
          <cell r="G495">
            <v>48960848</v>
          </cell>
          <cell r="H495">
            <v>6627</v>
          </cell>
        </row>
        <row r="495">
          <cell r="J495">
            <v>14065153</v>
          </cell>
          <cell r="K495">
            <v>16009125</v>
          </cell>
          <cell r="L495">
            <v>2622481</v>
          </cell>
        </row>
        <row r="495">
          <cell r="N495">
            <v>32703386</v>
          </cell>
          <cell r="O495">
            <v>1865510</v>
          </cell>
          <cell r="P495">
            <v>83529744</v>
          </cell>
          <cell r="Q495">
            <v>358681624</v>
          </cell>
          <cell r="R495">
            <v>41872232</v>
          </cell>
          <cell r="S495">
            <v>5800000</v>
          </cell>
          <cell r="T495">
            <v>46122523</v>
          </cell>
          <cell r="U495">
            <v>17918821</v>
          </cell>
          <cell r="V495">
            <v>13389077</v>
          </cell>
          <cell r="W495">
            <v>483784277</v>
          </cell>
          <cell r="X495">
            <v>567314021</v>
          </cell>
        </row>
        <row r="496">
          <cell r="C496" t="str">
            <v>Kota Batam</v>
          </cell>
          <cell r="D496">
            <v>190274708</v>
          </cell>
          <cell r="E496">
            <v>4248229</v>
          </cell>
        </row>
        <row r="496">
          <cell r="G496">
            <v>194522937</v>
          </cell>
          <cell r="H496">
            <v>8499</v>
          </cell>
        </row>
        <row r="496">
          <cell r="J496">
            <v>14065153</v>
          </cell>
          <cell r="K496">
            <v>651297</v>
          </cell>
          <cell r="L496">
            <v>2440172</v>
          </cell>
        </row>
        <row r="496">
          <cell r="N496">
            <v>17165121</v>
          </cell>
        </row>
        <row r="496">
          <cell r="P496">
            <v>211688058</v>
          </cell>
          <cell r="Q496">
            <v>761669790</v>
          </cell>
          <cell r="R496">
            <v>53432165</v>
          </cell>
          <cell r="S496">
            <v>12800000</v>
          </cell>
          <cell r="T496">
            <v>64364068</v>
          </cell>
          <cell r="U496">
            <v>18260282</v>
          </cell>
          <cell r="V496">
            <v>3841651</v>
          </cell>
          <cell r="W496">
            <v>914367956</v>
          </cell>
          <cell r="X496">
            <v>1126056014</v>
          </cell>
        </row>
        <row r="497">
          <cell r="C497" t="str">
            <v>Kota Tanjung Pinang</v>
          </cell>
          <cell r="D497">
            <v>30363379</v>
          </cell>
          <cell r="E497">
            <v>3590662</v>
          </cell>
        </row>
        <row r="497">
          <cell r="G497">
            <v>33954041</v>
          </cell>
          <cell r="H497">
            <v>10388</v>
          </cell>
        </row>
        <row r="497">
          <cell r="J497">
            <v>14065153</v>
          </cell>
          <cell r="K497">
            <v>646904</v>
          </cell>
          <cell r="L497">
            <v>943898</v>
          </cell>
        </row>
        <row r="497">
          <cell r="N497">
            <v>15666343</v>
          </cell>
          <cell r="O497">
            <v>829064</v>
          </cell>
          <cell r="P497">
            <v>50449448</v>
          </cell>
          <cell r="Q497">
            <v>441792313</v>
          </cell>
          <cell r="R497">
            <v>10537752</v>
          </cell>
          <cell r="S497">
            <v>3600000</v>
          </cell>
          <cell r="T497">
            <v>32432938</v>
          </cell>
          <cell r="U497">
            <v>19843160</v>
          </cell>
          <cell r="V497">
            <v>5463613</v>
          </cell>
          <cell r="W497">
            <v>513669776</v>
          </cell>
          <cell r="X497">
            <v>564119224</v>
          </cell>
        </row>
        <row r="498">
          <cell r="C498" t="str">
            <v>Kab. Lingga</v>
          </cell>
          <cell r="D498">
            <v>17964762</v>
          </cell>
          <cell r="E498">
            <v>5785460</v>
          </cell>
        </row>
        <row r="498">
          <cell r="G498">
            <v>23750222</v>
          </cell>
          <cell r="H498">
            <v>57544</v>
          </cell>
        </row>
        <row r="498">
          <cell r="J498">
            <v>14358177</v>
          </cell>
          <cell r="K498">
            <v>3253358</v>
          </cell>
          <cell r="L498">
            <v>5349415</v>
          </cell>
        </row>
        <row r="498">
          <cell r="N498">
            <v>23018494</v>
          </cell>
        </row>
        <row r="498">
          <cell r="P498">
            <v>46768716</v>
          </cell>
          <cell r="Q498">
            <v>336108461</v>
          </cell>
          <cell r="R498">
            <v>46518507</v>
          </cell>
          <cell r="S498">
            <v>1800000</v>
          </cell>
          <cell r="T498">
            <v>45016837</v>
          </cell>
          <cell r="U498">
            <v>34517737</v>
          </cell>
          <cell r="V498">
            <v>47997563</v>
          </cell>
          <cell r="W498">
            <v>511959105</v>
          </cell>
          <cell r="X498">
            <v>558727821</v>
          </cell>
        </row>
        <row r="499">
          <cell r="C499" t="str">
            <v>Kab. Bintan</v>
          </cell>
          <cell r="D499">
            <v>29789475</v>
          </cell>
          <cell r="E499">
            <v>6933179</v>
          </cell>
        </row>
        <row r="499">
          <cell r="G499">
            <v>36722654</v>
          </cell>
          <cell r="H499">
            <v>14318</v>
          </cell>
        </row>
        <row r="499">
          <cell r="J499">
            <v>14065153</v>
          </cell>
          <cell r="K499">
            <v>650354</v>
          </cell>
          <cell r="L499">
            <v>4273158</v>
          </cell>
        </row>
        <row r="499">
          <cell r="N499">
            <v>19002983</v>
          </cell>
          <cell r="O499">
            <v>1981708</v>
          </cell>
          <cell r="P499">
            <v>57707345</v>
          </cell>
          <cell r="Q499">
            <v>413586122</v>
          </cell>
          <cell r="R499">
            <v>38731350</v>
          </cell>
          <cell r="S499">
            <v>3000000</v>
          </cell>
          <cell r="T499">
            <v>33620085</v>
          </cell>
          <cell r="U499">
            <v>18226024</v>
          </cell>
          <cell r="V499">
            <v>20060467</v>
          </cell>
          <cell r="W499">
            <v>527224048</v>
          </cell>
          <cell r="X499">
            <v>584931393</v>
          </cell>
        </row>
        <row r="500">
          <cell r="C500" t="str">
            <v>Provinsi Papua Barat</v>
          </cell>
          <cell r="D500">
            <v>27537439</v>
          </cell>
          <cell r="E500">
            <v>237040343</v>
          </cell>
        </row>
        <row r="500">
          <cell r="G500">
            <v>264577782</v>
          </cell>
          <cell r="H500">
            <v>7861741</v>
          </cell>
          <cell r="I500">
            <v>36349125</v>
          </cell>
          <cell r="J500">
            <v>1415313098</v>
          </cell>
          <cell r="K500">
            <v>2251</v>
          </cell>
        </row>
        <row r="500">
          <cell r="N500">
            <v>1459526215</v>
          </cell>
          <cell r="O500">
            <v>1098033</v>
          </cell>
          <cell r="P500">
            <v>1725202030</v>
          </cell>
          <cell r="Q500">
            <v>454621134</v>
          </cell>
        </row>
        <row r="500">
          <cell r="T500">
            <v>4643432</v>
          </cell>
          <cell r="U500">
            <v>18225765</v>
          </cell>
          <cell r="V500">
            <v>172256718</v>
          </cell>
          <cell r="W500">
            <v>649747049</v>
          </cell>
          <cell r="X500">
            <v>2374949079</v>
          </cell>
        </row>
        <row r="501">
          <cell r="C501" t="str">
            <v>Kab. Fak Fak</v>
          </cell>
          <cell r="D501">
            <v>4106322</v>
          </cell>
          <cell r="E501">
            <v>56119210</v>
          </cell>
        </row>
        <row r="501">
          <cell r="G501">
            <v>60225532</v>
          </cell>
          <cell r="H501">
            <v>3700597</v>
          </cell>
        </row>
        <row r="501">
          <cell r="J501">
            <v>54903781</v>
          </cell>
        </row>
        <row r="501">
          <cell r="L501">
            <v>3157716</v>
          </cell>
        </row>
        <row r="501">
          <cell r="N501">
            <v>61762094</v>
          </cell>
          <cell r="O501">
            <v>968731</v>
          </cell>
          <cell r="P501">
            <v>122956357</v>
          </cell>
          <cell r="Q501">
            <v>550283470</v>
          </cell>
          <cell r="R501">
            <v>19746670</v>
          </cell>
          <cell r="S501">
            <v>1400000</v>
          </cell>
          <cell r="T501">
            <v>77656386</v>
          </cell>
          <cell r="U501">
            <v>37553644</v>
          </cell>
          <cell r="V501">
            <v>41401047</v>
          </cell>
          <cell r="W501">
            <v>728041217</v>
          </cell>
          <cell r="X501">
            <v>850997574</v>
          </cell>
        </row>
        <row r="502">
          <cell r="C502" t="str">
            <v>Kab. Manokwari</v>
          </cell>
          <cell r="D502">
            <v>11963135</v>
          </cell>
          <cell r="E502">
            <v>26940966</v>
          </cell>
        </row>
        <row r="502">
          <cell r="G502">
            <v>38904101</v>
          </cell>
          <cell r="H502">
            <v>1008670</v>
          </cell>
        </row>
        <row r="502">
          <cell r="J502">
            <v>33368804</v>
          </cell>
          <cell r="K502">
            <v>3752</v>
          </cell>
          <cell r="L502">
            <v>1450159</v>
          </cell>
        </row>
        <row r="502">
          <cell r="N502">
            <v>35831385</v>
          </cell>
          <cell r="O502">
            <v>1623471</v>
          </cell>
          <cell r="P502">
            <v>76358957</v>
          </cell>
          <cell r="Q502">
            <v>480021785</v>
          </cell>
          <cell r="R502">
            <v>11731845</v>
          </cell>
          <cell r="S502">
            <v>1800000</v>
          </cell>
          <cell r="T502">
            <v>78518842</v>
          </cell>
          <cell r="U502">
            <v>31771587</v>
          </cell>
          <cell r="V502">
            <v>19387784</v>
          </cell>
          <cell r="W502">
            <v>623231843</v>
          </cell>
          <cell r="X502">
            <v>699590800</v>
          </cell>
        </row>
        <row r="503">
          <cell r="C503" t="str">
            <v>Kab. Teluk Bintuni</v>
          </cell>
          <cell r="D503">
            <v>18868207</v>
          </cell>
          <cell r="E503">
            <v>1080392307</v>
          </cell>
        </row>
        <row r="503">
          <cell r="G503">
            <v>1099260514</v>
          </cell>
          <cell r="H503">
            <v>8437524</v>
          </cell>
        </row>
        <row r="503">
          <cell r="J503">
            <v>410816132</v>
          </cell>
        </row>
        <row r="503">
          <cell r="L503">
            <v>2367097</v>
          </cell>
        </row>
        <row r="503">
          <cell r="N503">
            <v>421620753</v>
          </cell>
          <cell r="O503">
            <v>949412</v>
          </cell>
          <cell r="P503">
            <v>1521830679</v>
          </cell>
          <cell r="Q503">
            <v>367771774</v>
          </cell>
          <cell r="R503">
            <v>29132146</v>
          </cell>
          <cell r="S503">
            <v>400000</v>
          </cell>
          <cell r="T503">
            <v>50758178</v>
          </cell>
          <cell r="U503">
            <v>29089523</v>
          </cell>
          <cell r="V503">
            <v>91007949</v>
          </cell>
          <cell r="W503">
            <v>568159570</v>
          </cell>
          <cell r="X503">
            <v>2089990249</v>
          </cell>
        </row>
        <row r="504">
          <cell r="C504" t="str">
            <v>Kab. Teluk Wondama</v>
          </cell>
          <cell r="D504">
            <v>2900875</v>
          </cell>
          <cell r="E504">
            <v>27530642</v>
          </cell>
        </row>
        <row r="504">
          <cell r="G504">
            <v>30431517</v>
          </cell>
          <cell r="H504">
            <v>2669178</v>
          </cell>
        </row>
        <row r="504">
          <cell r="J504">
            <v>56047610</v>
          </cell>
          <cell r="K504">
            <v>28897764</v>
          </cell>
          <cell r="L504">
            <v>2995829</v>
          </cell>
        </row>
        <row r="504">
          <cell r="N504">
            <v>90610381</v>
          </cell>
          <cell r="O504">
            <v>500000</v>
          </cell>
          <cell r="P504">
            <v>121541898</v>
          </cell>
          <cell r="Q504">
            <v>335466391</v>
          </cell>
          <cell r="R504">
            <v>24643844</v>
          </cell>
          <cell r="S504">
            <v>200000</v>
          </cell>
          <cell r="T504">
            <v>51474179</v>
          </cell>
          <cell r="U504">
            <v>30264304</v>
          </cell>
          <cell r="V504">
            <v>42978366</v>
          </cell>
          <cell r="W504">
            <v>485027084</v>
          </cell>
          <cell r="X504">
            <v>606568982</v>
          </cell>
        </row>
        <row r="505">
          <cell r="C505" t="str">
            <v>Kab. Kaimana</v>
          </cell>
          <cell r="D505">
            <v>3247615</v>
          </cell>
          <cell r="E505">
            <v>31426359</v>
          </cell>
        </row>
        <row r="505">
          <cell r="G505">
            <v>34673974</v>
          </cell>
          <cell r="H505">
            <v>6238470</v>
          </cell>
        </row>
        <row r="505">
          <cell r="J505">
            <v>56047610</v>
          </cell>
          <cell r="K505">
            <v>99335750</v>
          </cell>
          <cell r="L505">
            <v>3709892</v>
          </cell>
        </row>
        <row r="505">
          <cell r="N505">
            <v>165331722</v>
          </cell>
          <cell r="O505">
            <v>500000</v>
          </cell>
          <cell r="P505">
            <v>200505696</v>
          </cell>
          <cell r="Q505">
            <v>475464590</v>
          </cell>
          <cell r="R505">
            <v>6388628</v>
          </cell>
          <cell r="S505">
            <v>400000</v>
          </cell>
          <cell r="T505">
            <v>85472440</v>
          </cell>
          <cell r="U505">
            <v>41212336</v>
          </cell>
          <cell r="V505">
            <v>34749776</v>
          </cell>
          <cell r="W505">
            <v>643687770</v>
          </cell>
          <cell r="X505">
            <v>844193466</v>
          </cell>
        </row>
        <row r="506">
          <cell r="C506" t="str">
            <v>Kab. Manokwari Selatan</v>
          </cell>
          <cell r="D506">
            <v>2780549</v>
          </cell>
          <cell r="E506">
            <v>26437497</v>
          </cell>
        </row>
        <row r="506">
          <cell r="G506">
            <v>29218046</v>
          </cell>
          <cell r="H506">
            <v>1484737</v>
          </cell>
        </row>
        <row r="506">
          <cell r="J506">
            <v>54903781</v>
          </cell>
        </row>
        <row r="506">
          <cell r="L506">
            <v>1159578</v>
          </cell>
        </row>
        <row r="506">
          <cell r="N506">
            <v>57548096</v>
          </cell>
          <cell r="O506">
            <v>500000</v>
          </cell>
          <cell r="P506">
            <v>87266142</v>
          </cell>
          <cell r="Q506">
            <v>257416119</v>
          </cell>
          <cell r="R506">
            <v>19421430</v>
          </cell>
        </row>
        <row r="506">
          <cell r="T506">
            <v>36903945</v>
          </cell>
          <cell r="U506">
            <v>23163290</v>
          </cell>
          <cell r="V506">
            <v>36454984</v>
          </cell>
          <cell r="W506">
            <v>373359768</v>
          </cell>
          <cell r="X506">
            <v>460625910</v>
          </cell>
        </row>
        <row r="507">
          <cell r="C507" t="str">
            <v>Kab. Pegunungan Arfak</v>
          </cell>
          <cell r="D507">
            <v>3088448</v>
          </cell>
          <cell r="E507">
            <v>25761106</v>
          </cell>
        </row>
        <row r="507">
          <cell r="G507">
            <v>28849554</v>
          </cell>
          <cell r="H507">
            <v>1368142</v>
          </cell>
        </row>
        <row r="507">
          <cell r="J507">
            <v>56047610</v>
          </cell>
        </row>
        <row r="507">
          <cell r="L507">
            <v>851176</v>
          </cell>
        </row>
        <row r="507">
          <cell r="N507">
            <v>58266928</v>
          </cell>
          <cell r="O507">
            <v>500000</v>
          </cell>
          <cell r="P507">
            <v>87616482</v>
          </cell>
          <cell r="Q507">
            <v>265438464</v>
          </cell>
          <cell r="R507">
            <v>18585101</v>
          </cell>
        </row>
        <row r="507">
          <cell r="T507">
            <v>27167762</v>
          </cell>
          <cell r="U507">
            <v>20588522</v>
          </cell>
          <cell r="V507">
            <v>75995314</v>
          </cell>
          <cell r="W507">
            <v>407775163</v>
          </cell>
          <cell r="X507">
            <v>495391645</v>
          </cell>
        </row>
        <row r="508">
          <cell r="C508" t="str">
            <v>Provinsi Sulawesi Barat</v>
          </cell>
          <cell r="D508">
            <v>14488613</v>
          </cell>
          <cell r="E508">
            <v>3048624</v>
          </cell>
        </row>
        <row r="508">
          <cell r="G508">
            <v>17537237</v>
          </cell>
          <cell r="H508">
            <v>68745</v>
          </cell>
          <cell r="I508">
            <v>38814</v>
          </cell>
        </row>
        <row r="508">
          <cell r="K508">
            <v>504809</v>
          </cell>
        </row>
        <row r="508">
          <cell r="N508">
            <v>612368</v>
          </cell>
          <cell r="O508">
            <v>3202173</v>
          </cell>
          <cell r="P508">
            <v>21351778</v>
          </cell>
          <cell r="Q508">
            <v>841107992</v>
          </cell>
          <cell r="R508">
            <v>817745</v>
          </cell>
        </row>
        <row r="508">
          <cell r="T508">
            <v>138111378</v>
          </cell>
          <cell r="U508">
            <v>42477947</v>
          </cell>
          <cell r="V508">
            <v>59839987</v>
          </cell>
          <cell r="W508">
            <v>1082355049</v>
          </cell>
          <cell r="X508">
            <v>1103706827</v>
          </cell>
        </row>
        <row r="509">
          <cell r="C509" t="str">
            <v>Kab. Majene</v>
          </cell>
          <cell r="D509">
            <v>3000994</v>
          </cell>
          <cell r="E509">
            <v>852913</v>
          </cell>
        </row>
        <row r="509">
          <cell r="G509">
            <v>3853907</v>
          </cell>
          <cell r="H509">
            <v>14223</v>
          </cell>
        </row>
        <row r="509">
          <cell r="K509">
            <v>153631</v>
          </cell>
          <cell r="L509">
            <v>1296874</v>
          </cell>
        </row>
        <row r="509">
          <cell r="N509">
            <v>1464728</v>
          </cell>
          <cell r="O509">
            <v>508075</v>
          </cell>
          <cell r="P509">
            <v>5826710</v>
          </cell>
          <cell r="Q509">
            <v>399410099</v>
          </cell>
          <cell r="R509">
            <v>33917809</v>
          </cell>
          <cell r="S509">
            <v>4000000</v>
          </cell>
          <cell r="T509">
            <v>53784932</v>
          </cell>
          <cell r="U509">
            <v>44130902</v>
          </cell>
          <cell r="V509">
            <v>23640635</v>
          </cell>
          <cell r="W509">
            <v>558884377</v>
          </cell>
          <cell r="X509">
            <v>564711087</v>
          </cell>
        </row>
        <row r="510">
          <cell r="C510" t="str">
            <v>Kab. Mamuju</v>
          </cell>
          <cell r="D510">
            <v>9201992</v>
          </cell>
          <cell r="E510">
            <v>2435533</v>
          </cell>
        </row>
        <row r="510">
          <cell r="G510">
            <v>11637525</v>
          </cell>
          <cell r="H510">
            <v>24686</v>
          </cell>
        </row>
        <row r="510">
          <cell r="K510">
            <v>968684</v>
          </cell>
          <cell r="L510">
            <v>2670407</v>
          </cell>
        </row>
        <row r="510">
          <cell r="N510">
            <v>3663777</v>
          </cell>
          <cell r="O510">
            <v>2599116</v>
          </cell>
          <cell r="P510">
            <v>17900418</v>
          </cell>
          <cell r="Q510">
            <v>530906248</v>
          </cell>
          <cell r="R510">
            <v>16261963</v>
          </cell>
          <cell r="S510">
            <v>2600000</v>
          </cell>
          <cell r="T510">
            <v>65518297</v>
          </cell>
          <cell r="U510">
            <v>42743668</v>
          </cell>
          <cell r="V510">
            <v>16918304</v>
          </cell>
          <cell r="W510">
            <v>674948480</v>
          </cell>
          <cell r="X510">
            <v>692848898</v>
          </cell>
        </row>
        <row r="511">
          <cell r="C511" t="str">
            <v>Kab. Polewali Mandar</v>
          </cell>
          <cell r="D511">
            <v>4706723</v>
          </cell>
          <cell r="E511">
            <v>1056692</v>
          </cell>
        </row>
        <row r="511">
          <cell r="G511">
            <v>5763415</v>
          </cell>
          <cell r="H511">
            <v>14389</v>
          </cell>
        </row>
        <row r="511">
          <cell r="K511">
            <v>127317</v>
          </cell>
          <cell r="L511">
            <v>1089709</v>
          </cell>
        </row>
        <row r="511">
          <cell r="N511">
            <v>1231415</v>
          </cell>
          <cell r="O511">
            <v>1250486</v>
          </cell>
          <cell r="P511">
            <v>8245316</v>
          </cell>
          <cell r="Q511">
            <v>701368828</v>
          </cell>
          <cell r="R511">
            <v>13938826</v>
          </cell>
          <cell r="S511">
            <v>4600000</v>
          </cell>
          <cell r="T511">
            <v>81092682</v>
          </cell>
          <cell r="U511">
            <v>55906968</v>
          </cell>
          <cell r="V511">
            <v>15128345</v>
          </cell>
          <cell r="W511">
            <v>872035649</v>
          </cell>
          <cell r="X511">
            <v>880280965</v>
          </cell>
        </row>
        <row r="512">
          <cell r="C512" t="str">
            <v>Kab. Mamasa</v>
          </cell>
          <cell r="D512">
            <v>2396501</v>
          </cell>
          <cell r="E512">
            <v>1024729</v>
          </cell>
        </row>
        <row r="512">
          <cell r="G512">
            <v>3421230</v>
          </cell>
          <cell r="H512">
            <v>18141</v>
          </cell>
        </row>
        <row r="512">
          <cell r="K512">
            <v>153631</v>
          </cell>
          <cell r="L512">
            <v>851176</v>
          </cell>
        </row>
        <row r="512">
          <cell r="N512">
            <v>1022948</v>
          </cell>
          <cell r="O512">
            <v>515121</v>
          </cell>
          <cell r="P512">
            <v>4959299</v>
          </cell>
          <cell r="Q512">
            <v>424215418</v>
          </cell>
          <cell r="R512">
            <v>2090824</v>
          </cell>
          <cell r="S512">
            <v>2600000</v>
          </cell>
          <cell r="T512">
            <v>56321280</v>
          </cell>
          <cell r="U512">
            <v>32275132</v>
          </cell>
          <cell r="V512">
            <v>23659822</v>
          </cell>
          <cell r="W512">
            <v>541162476</v>
          </cell>
          <cell r="X512">
            <v>546121775</v>
          </cell>
        </row>
        <row r="513">
          <cell r="C513" t="str">
            <v>Kab. Pasangkayu</v>
          </cell>
          <cell r="D513">
            <v>3057597</v>
          </cell>
          <cell r="E513">
            <v>8520189</v>
          </cell>
        </row>
        <row r="513">
          <cell r="G513">
            <v>11577786</v>
          </cell>
          <cell r="H513">
            <v>72741</v>
          </cell>
        </row>
        <row r="513">
          <cell r="K513">
            <v>115170</v>
          </cell>
          <cell r="L513">
            <v>1402419</v>
          </cell>
        </row>
        <row r="513">
          <cell r="N513">
            <v>1590330</v>
          </cell>
          <cell r="O513">
            <v>3743708</v>
          </cell>
          <cell r="P513">
            <v>16911824</v>
          </cell>
          <cell r="Q513">
            <v>363084787</v>
          </cell>
          <cell r="R513">
            <v>9757178</v>
          </cell>
          <cell r="S513">
            <v>800000</v>
          </cell>
          <cell r="T513">
            <v>52446307</v>
          </cell>
          <cell r="U513">
            <v>27126754</v>
          </cell>
          <cell r="V513">
            <v>59487544</v>
          </cell>
          <cell r="W513">
            <v>512702570</v>
          </cell>
          <cell r="X513">
            <v>529614394</v>
          </cell>
        </row>
        <row r="514">
          <cell r="C514" t="str">
            <v>Kab. Mamuju Tengah</v>
          </cell>
          <cell r="D514">
            <v>2101231</v>
          </cell>
          <cell r="E514">
            <v>1788633</v>
          </cell>
        </row>
        <row r="514">
          <cell r="G514">
            <v>3889864</v>
          </cell>
          <cell r="H514">
            <v>95504</v>
          </cell>
        </row>
        <row r="514">
          <cell r="K514">
            <v>155624</v>
          </cell>
          <cell r="L514">
            <v>1131002</v>
          </cell>
        </row>
        <row r="514">
          <cell r="N514">
            <v>1382130</v>
          </cell>
          <cell r="O514">
            <v>2332581</v>
          </cell>
          <cell r="P514">
            <v>7604575</v>
          </cell>
          <cell r="Q514">
            <v>299616375</v>
          </cell>
          <cell r="R514">
            <v>5227060</v>
          </cell>
        </row>
        <row r="514">
          <cell r="T514">
            <v>33833611</v>
          </cell>
          <cell r="U514">
            <v>23097088</v>
          </cell>
          <cell r="V514">
            <v>15373547</v>
          </cell>
          <cell r="W514">
            <v>377147681</v>
          </cell>
          <cell r="X514">
            <v>384752256</v>
          </cell>
        </row>
        <row r="515">
          <cell r="C515" t="str">
            <v>Provinsi Kalimantan Utara</v>
          </cell>
          <cell r="D515">
            <v>29435086</v>
          </cell>
          <cell r="E515">
            <v>102508074</v>
          </cell>
          <cell r="F515">
            <v>779</v>
          </cell>
          <cell r="G515">
            <v>131943939</v>
          </cell>
          <cell r="H515">
            <v>4339345</v>
          </cell>
          <cell r="I515">
            <v>50559317</v>
          </cell>
          <cell r="J515">
            <v>1040864</v>
          </cell>
          <cell r="K515">
            <v>364860959</v>
          </cell>
        </row>
        <row r="515">
          <cell r="N515">
            <v>420800485</v>
          </cell>
          <cell r="O515">
            <v>3837833</v>
          </cell>
          <cell r="P515">
            <v>556582257</v>
          </cell>
          <cell r="Q515">
            <v>917989898</v>
          </cell>
          <cell r="R515">
            <v>26074897</v>
          </cell>
        </row>
        <row r="515">
          <cell r="T515">
            <v>66430549</v>
          </cell>
          <cell r="U515">
            <v>12296873</v>
          </cell>
          <cell r="V515">
            <v>160910055</v>
          </cell>
          <cell r="W515">
            <v>1183702272</v>
          </cell>
          <cell r="X515">
            <v>1740284529</v>
          </cell>
        </row>
        <row r="516">
          <cell r="C516" t="str">
            <v>Kab. Bulungan</v>
          </cell>
          <cell r="D516">
            <v>14943846</v>
          </cell>
          <cell r="E516">
            <v>123228067</v>
          </cell>
        </row>
        <row r="516">
          <cell r="G516">
            <v>138171913</v>
          </cell>
          <cell r="H516">
            <v>5115654</v>
          </cell>
        </row>
        <row r="516">
          <cell r="J516">
            <v>585129</v>
          </cell>
          <cell r="K516">
            <v>560314311</v>
          </cell>
          <cell r="L516">
            <v>1947450</v>
          </cell>
        </row>
        <row r="516">
          <cell r="N516">
            <v>567962544</v>
          </cell>
          <cell r="O516">
            <v>4460978</v>
          </cell>
          <cell r="P516">
            <v>710595435</v>
          </cell>
          <cell r="Q516">
            <v>443197102</v>
          </cell>
          <cell r="R516">
            <v>31390235</v>
          </cell>
          <cell r="S516">
            <v>1400000</v>
          </cell>
          <cell r="T516">
            <v>57780666</v>
          </cell>
          <cell r="U516">
            <v>23108915</v>
          </cell>
          <cell r="V516">
            <v>20228017</v>
          </cell>
          <cell r="W516">
            <v>577104935</v>
          </cell>
          <cell r="X516">
            <v>1287700370</v>
          </cell>
        </row>
        <row r="517">
          <cell r="C517" t="str">
            <v>Kab. Malinau</v>
          </cell>
          <cell r="D517">
            <v>6017314</v>
          </cell>
          <cell r="E517">
            <v>57554070</v>
          </cell>
        </row>
        <row r="517">
          <cell r="G517">
            <v>63571384</v>
          </cell>
          <cell r="H517">
            <v>4862252</v>
          </cell>
        </row>
        <row r="517">
          <cell r="J517">
            <v>16266885</v>
          </cell>
          <cell r="K517">
            <v>1130612676</v>
          </cell>
          <cell r="L517">
            <v>851176</v>
          </cell>
        </row>
        <row r="517">
          <cell r="N517">
            <v>1152592989</v>
          </cell>
          <cell r="O517">
            <v>4377638</v>
          </cell>
          <cell r="P517">
            <v>1220542011</v>
          </cell>
          <cell r="Q517">
            <v>622834908</v>
          </cell>
          <cell r="R517">
            <v>13590355</v>
          </cell>
        </row>
        <row r="517">
          <cell r="T517">
            <v>70970771</v>
          </cell>
          <cell r="U517">
            <v>25682182</v>
          </cell>
          <cell r="V517">
            <v>133642365</v>
          </cell>
          <cell r="W517">
            <v>866720581</v>
          </cell>
          <cell r="X517">
            <v>2087262592</v>
          </cell>
        </row>
        <row r="518">
          <cell r="C518" t="str">
            <v>Kab. Nunukan</v>
          </cell>
          <cell r="D518">
            <v>6270737</v>
          </cell>
          <cell r="E518">
            <v>69349166</v>
          </cell>
        </row>
        <row r="518">
          <cell r="G518">
            <v>75619903</v>
          </cell>
          <cell r="H518">
            <v>3617297</v>
          </cell>
        </row>
        <row r="518">
          <cell r="J518">
            <v>486168</v>
          </cell>
          <cell r="K518">
            <v>361015585</v>
          </cell>
          <cell r="L518">
            <v>1423451</v>
          </cell>
        </row>
        <row r="518">
          <cell r="N518">
            <v>366542501</v>
          </cell>
          <cell r="O518">
            <v>5397951</v>
          </cell>
          <cell r="P518">
            <v>447560355</v>
          </cell>
          <cell r="Q518">
            <v>437770288</v>
          </cell>
          <cell r="R518">
            <v>26065604</v>
          </cell>
          <cell r="S518">
            <v>1600000</v>
          </cell>
          <cell r="T518">
            <v>52644153</v>
          </cell>
          <cell r="U518">
            <v>23644250</v>
          </cell>
          <cell r="V518">
            <v>14224833</v>
          </cell>
          <cell r="W518">
            <v>555949128</v>
          </cell>
          <cell r="X518">
            <v>1003509483</v>
          </cell>
        </row>
        <row r="519">
          <cell r="C519" t="str">
            <v>Kota Tarakan</v>
          </cell>
          <cell r="D519">
            <v>17266637</v>
          </cell>
          <cell r="E519">
            <v>98986306</v>
          </cell>
        </row>
        <row r="519">
          <cell r="G519">
            <v>116252943</v>
          </cell>
          <cell r="H519">
            <v>820545</v>
          </cell>
        </row>
        <row r="519">
          <cell r="J519">
            <v>4766167</v>
          </cell>
          <cell r="K519">
            <v>86246296</v>
          </cell>
          <cell r="L519">
            <v>1038294</v>
          </cell>
        </row>
        <row r="519">
          <cell r="N519">
            <v>92871302</v>
          </cell>
        </row>
        <row r="519">
          <cell r="P519">
            <v>209124245</v>
          </cell>
          <cell r="Q519">
            <v>422306630</v>
          </cell>
          <cell r="R519">
            <v>16052881</v>
          </cell>
          <cell r="S519">
            <v>4000000</v>
          </cell>
          <cell r="T519">
            <v>31040235</v>
          </cell>
          <cell r="U519">
            <v>10880898</v>
          </cell>
          <cell r="V519">
            <v>4184431</v>
          </cell>
          <cell r="W519">
            <v>488465075</v>
          </cell>
          <cell r="X519">
            <v>697589320</v>
          </cell>
        </row>
        <row r="520">
          <cell r="C520" t="str">
            <v>Kab. Tana Tidung</v>
          </cell>
          <cell r="D520">
            <v>5846405</v>
          </cell>
          <cell r="E520">
            <v>203634442</v>
          </cell>
        </row>
        <row r="520">
          <cell r="G520">
            <v>209480847</v>
          </cell>
          <cell r="H520">
            <v>2651640</v>
          </cell>
        </row>
        <row r="520">
          <cell r="J520">
            <v>548602</v>
          </cell>
          <cell r="K520">
            <v>286819906</v>
          </cell>
          <cell r="L520">
            <v>1174532</v>
          </cell>
        </row>
        <row r="520">
          <cell r="N520">
            <v>291194680</v>
          </cell>
          <cell r="O520">
            <v>2748757</v>
          </cell>
          <cell r="P520">
            <v>503424284</v>
          </cell>
          <cell r="Q520">
            <v>340233407</v>
          </cell>
          <cell r="R520">
            <v>10463412</v>
          </cell>
        </row>
        <row r="520">
          <cell r="T520">
            <v>38264051</v>
          </cell>
          <cell r="U520">
            <v>13700735</v>
          </cell>
          <cell r="V520">
            <v>49082509</v>
          </cell>
          <cell r="W520">
            <v>451744114</v>
          </cell>
          <cell r="X520">
            <v>955168398</v>
          </cell>
        </row>
        <row r="521">
          <cell r="C521" t="str">
            <v>Provinsi Papua Selatan</v>
          </cell>
          <cell r="D521">
            <v>11498988</v>
          </cell>
          <cell r="E521">
            <v>8152379</v>
          </cell>
        </row>
        <row r="521">
          <cell r="G521">
            <v>19651367</v>
          </cell>
          <cell r="H521">
            <v>4202989</v>
          </cell>
          <cell r="I521">
            <v>31487594</v>
          </cell>
        </row>
        <row r="521">
          <cell r="N521">
            <v>35690583</v>
          </cell>
          <cell r="O521">
            <v>1957405</v>
          </cell>
          <cell r="P521">
            <v>57299355</v>
          </cell>
          <cell r="Q521">
            <v>378938552</v>
          </cell>
        </row>
        <row r="521">
          <cell r="T521">
            <v>4593731</v>
          </cell>
          <cell r="U521">
            <v>19956166</v>
          </cell>
          <cell r="V521">
            <v>70256301</v>
          </cell>
          <cell r="W521">
            <v>473744750</v>
          </cell>
          <cell r="X521">
            <v>531044105</v>
          </cell>
        </row>
        <row r="522">
          <cell r="C522" t="str">
            <v>Kab. Merauke</v>
          </cell>
          <cell r="D522">
            <v>10018363</v>
          </cell>
          <cell r="E522">
            <v>24115992</v>
          </cell>
        </row>
        <row r="522">
          <cell r="G522">
            <v>34134355</v>
          </cell>
          <cell r="H522">
            <v>5266082</v>
          </cell>
        </row>
        <row r="522">
          <cell r="L522">
            <v>4081890</v>
          </cell>
        </row>
        <row r="522">
          <cell r="N522">
            <v>9347972</v>
          </cell>
          <cell r="O522">
            <v>3712644</v>
          </cell>
          <cell r="P522">
            <v>47194971</v>
          </cell>
          <cell r="Q522">
            <v>1019410368</v>
          </cell>
        </row>
        <row r="522">
          <cell r="S522">
            <v>2200000</v>
          </cell>
          <cell r="T522">
            <v>156421623</v>
          </cell>
          <cell r="U522">
            <v>42651299</v>
          </cell>
          <cell r="V522">
            <v>73194204</v>
          </cell>
          <cell r="W522">
            <v>1293877494</v>
          </cell>
          <cell r="X522">
            <v>1341072465</v>
          </cell>
        </row>
        <row r="523">
          <cell r="C523" t="str">
            <v>Kab. Boven Digoel</v>
          </cell>
          <cell r="D523">
            <v>3453355</v>
          </cell>
          <cell r="E523">
            <v>11368616</v>
          </cell>
        </row>
        <row r="523">
          <cell r="G523">
            <v>14821971</v>
          </cell>
          <cell r="H523">
            <v>4693655</v>
          </cell>
        </row>
        <row r="523">
          <cell r="L523">
            <v>851176</v>
          </cell>
        </row>
        <row r="523">
          <cell r="N523">
            <v>5544831</v>
          </cell>
          <cell r="O523">
            <v>2587282</v>
          </cell>
          <cell r="P523">
            <v>22954084</v>
          </cell>
          <cell r="Q523">
            <v>560930992</v>
          </cell>
          <cell r="R523">
            <v>4274573</v>
          </cell>
        </row>
        <row r="523">
          <cell r="T523">
            <v>80527771</v>
          </cell>
          <cell r="U523">
            <v>38217417</v>
          </cell>
          <cell r="V523">
            <v>148955746</v>
          </cell>
          <cell r="W523">
            <v>832906499</v>
          </cell>
          <cell r="X523">
            <v>855860583</v>
          </cell>
        </row>
        <row r="524">
          <cell r="C524" t="str">
            <v>Kab. Mappi</v>
          </cell>
          <cell r="D524">
            <v>2841642</v>
          </cell>
          <cell r="E524">
            <v>3643580</v>
          </cell>
        </row>
        <row r="524">
          <cell r="G524">
            <v>6485222</v>
          </cell>
          <cell r="H524">
            <v>4386734</v>
          </cell>
        </row>
        <row r="524">
          <cell r="L524">
            <v>1316048</v>
          </cell>
        </row>
        <row r="524">
          <cell r="N524">
            <v>5702782</v>
          </cell>
          <cell r="O524">
            <v>940399</v>
          </cell>
          <cell r="P524">
            <v>13128403</v>
          </cell>
          <cell r="Q524">
            <v>502600010</v>
          </cell>
          <cell r="R524">
            <v>49008911</v>
          </cell>
          <cell r="S524">
            <v>400000</v>
          </cell>
          <cell r="T524">
            <v>102356066</v>
          </cell>
          <cell r="U524">
            <v>39814040</v>
          </cell>
          <cell r="V524">
            <v>99905224</v>
          </cell>
          <cell r="W524">
            <v>794084251</v>
          </cell>
          <cell r="X524">
            <v>807212654</v>
          </cell>
        </row>
        <row r="525">
          <cell r="C525" t="str">
            <v>Kab. Asmat</v>
          </cell>
          <cell r="D525">
            <v>2851619</v>
          </cell>
          <cell r="E525">
            <v>3042757</v>
          </cell>
        </row>
        <row r="525">
          <cell r="G525">
            <v>5894376</v>
          </cell>
          <cell r="H525">
            <v>2089128</v>
          </cell>
        </row>
        <row r="525">
          <cell r="K525">
            <v>99335652</v>
          </cell>
          <cell r="L525">
            <v>1844575</v>
          </cell>
        </row>
        <row r="525">
          <cell r="N525">
            <v>103269355</v>
          </cell>
          <cell r="O525">
            <v>500000</v>
          </cell>
          <cell r="P525">
            <v>109663731</v>
          </cell>
          <cell r="Q525">
            <v>688119203</v>
          </cell>
          <cell r="R525">
            <v>4181648</v>
          </cell>
        </row>
        <row r="525">
          <cell r="T525">
            <v>126000560</v>
          </cell>
          <cell r="U525">
            <v>61467269</v>
          </cell>
          <cell r="V525">
            <v>26339223</v>
          </cell>
          <cell r="W525">
            <v>906107903</v>
          </cell>
          <cell r="X525">
            <v>1015771634</v>
          </cell>
        </row>
        <row r="526">
          <cell r="C526" t="str">
            <v>Provinsi Papua Tengah</v>
          </cell>
          <cell r="D526">
            <v>144955292</v>
          </cell>
          <cell r="E526">
            <v>134837080</v>
          </cell>
          <cell r="F526">
            <v>157</v>
          </cell>
          <cell r="G526">
            <v>279792529</v>
          </cell>
          <cell r="H526">
            <v>758641</v>
          </cell>
          <cell r="I526">
            <v>5683426</v>
          </cell>
        </row>
        <row r="526">
          <cell r="K526">
            <v>751513378</v>
          </cell>
        </row>
        <row r="526">
          <cell r="N526">
            <v>757955445</v>
          </cell>
          <cell r="O526">
            <v>1023498</v>
          </cell>
          <cell r="P526">
            <v>1038771472</v>
          </cell>
          <cell r="Q526">
            <v>440242999</v>
          </cell>
        </row>
        <row r="526">
          <cell r="T526">
            <v>2926107</v>
          </cell>
          <cell r="U526">
            <v>26102722</v>
          </cell>
          <cell r="V526">
            <v>39568237</v>
          </cell>
          <cell r="W526">
            <v>508840065</v>
          </cell>
          <cell r="X526">
            <v>1547611537</v>
          </cell>
        </row>
        <row r="527">
          <cell r="C527" t="str">
            <v>Kab. Mimika</v>
          </cell>
          <cell r="D527">
            <v>171456527</v>
          </cell>
          <cell r="E527">
            <v>628154568</v>
          </cell>
        </row>
        <row r="527">
          <cell r="G527">
            <v>799611095</v>
          </cell>
          <cell r="H527">
            <v>1728257</v>
          </cell>
        </row>
        <row r="527">
          <cell r="K527">
            <v>1500575135</v>
          </cell>
          <cell r="L527">
            <v>2268752</v>
          </cell>
        </row>
        <row r="527">
          <cell r="N527">
            <v>1504572144</v>
          </cell>
          <cell r="O527">
            <v>986709</v>
          </cell>
          <cell r="P527">
            <v>2305169948</v>
          </cell>
          <cell r="Q527">
            <v>521983326</v>
          </cell>
          <cell r="R527">
            <v>41212461</v>
          </cell>
          <cell r="S527">
            <v>3800000</v>
          </cell>
          <cell r="T527">
            <v>77915549</v>
          </cell>
          <cell r="U527">
            <v>38402223</v>
          </cell>
          <cell r="V527">
            <v>26485521</v>
          </cell>
          <cell r="W527">
            <v>709799080</v>
          </cell>
          <cell r="X527">
            <v>3014969028</v>
          </cell>
        </row>
        <row r="528">
          <cell r="C528" t="str">
            <v>Kab. Nabire</v>
          </cell>
          <cell r="D528">
            <v>13532384</v>
          </cell>
          <cell r="E528">
            <v>19890774</v>
          </cell>
        </row>
        <row r="528">
          <cell r="G528">
            <v>33423158</v>
          </cell>
          <cell r="H528">
            <v>472931</v>
          </cell>
        </row>
        <row r="528">
          <cell r="K528">
            <v>109399791</v>
          </cell>
          <cell r="L528">
            <v>2541025</v>
          </cell>
        </row>
        <row r="528">
          <cell r="N528">
            <v>112413747</v>
          </cell>
          <cell r="O528">
            <v>2083786</v>
          </cell>
          <cell r="P528">
            <v>147920691</v>
          </cell>
          <cell r="Q528">
            <v>593909376</v>
          </cell>
          <cell r="R528">
            <v>12777257</v>
          </cell>
          <cell r="S528">
            <v>1800000</v>
          </cell>
          <cell r="T528">
            <v>65122670</v>
          </cell>
          <cell r="U528">
            <v>37781105</v>
          </cell>
          <cell r="V528">
            <v>50351405</v>
          </cell>
          <cell r="W528">
            <v>761741813</v>
          </cell>
          <cell r="X528">
            <v>909662504</v>
          </cell>
        </row>
        <row r="529">
          <cell r="C529" t="str">
            <v>Kab. Paniai</v>
          </cell>
          <cell r="D529">
            <v>10821688</v>
          </cell>
          <cell r="E529">
            <v>12556198</v>
          </cell>
        </row>
        <row r="529">
          <cell r="G529">
            <v>23377886</v>
          </cell>
          <cell r="H529">
            <v>199064</v>
          </cell>
        </row>
        <row r="529">
          <cell r="K529">
            <v>176187746</v>
          </cell>
          <cell r="L529">
            <v>833805</v>
          </cell>
        </row>
        <row r="529">
          <cell r="N529">
            <v>177220615</v>
          </cell>
          <cell r="O529">
            <v>500000</v>
          </cell>
          <cell r="P529">
            <v>201098501</v>
          </cell>
          <cell r="Q529">
            <v>434367014</v>
          </cell>
          <cell r="R529">
            <v>6969413</v>
          </cell>
          <cell r="S529">
            <v>1000000</v>
          </cell>
          <cell r="T529">
            <v>110600618</v>
          </cell>
          <cell r="U529">
            <v>35478935</v>
          </cell>
          <cell r="V529">
            <v>20070041</v>
          </cell>
          <cell r="W529">
            <v>608486021</v>
          </cell>
          <cell r="X529">
            <v>809584522</v>
          </cell>
        </row>
        <row r="530">
          <cell r="C530" t="str">
            <v>Kab. Puncak Jaya</v>
          </cell>
          <cell r="D530">
            <v>10773979</v>
          </cell>
          <cell r="E530">
            <v>12684732</v>
          </cell>
        </row>
        <row r="530">
          <cell r="G530">
            <v>23458711</v>
          </cell>
          <cell r="H530">
            <v>114920</v>
          </cell>
        </row>
        <row r="530">
          <cell r="K530">
            <v>109398306</v>
          </cell>
          <cell r="L530">
            <v>851176</v>
          </cell>
        </row>
        <row r="530">
          <cell r="N530">
            <v>110364402</v>
          </cell>
        </row>
        <row r="530">
          <cell r="P530">
            <v>133823113</v>
          </cell>
          <cell r="Q530">
            <v>645161334</v>
          </cell>
          <cell r="R530">
            <v>13938826</v>
          </cell>
          <cell r="S530">
            <v>600000</v>
          </cell>
          <cell r="T530">
            <v>22205219</v>
          </cell>
          <cell r="U530">
            <v>71391716</v>
          </cell>
          <cell r="V530">
            <v>10352268</v>
          </cell>
          <cell r="W530">
            <v>763649363</v>
          </cell>
          <cell r="X530">
            <v>897472476</v>
          </cell>
        </row>
        <row r="531">
          <cell r="C531" t="str">
            <v>Kab. Dogiyai</v>
          </cell>
          <cell r="D531">
            <v>10355373</v>
          </cell>
          <cell r="E531">
            <v>12721609</v>
          </cell>
        </row>
        <row r="531">
          <cell r="G531">
            <v>23076982</v>
          </cell>
          <cell r="H531">
            <v>440541</v>
          </cell>
        </row>
        <row r="531">
          <cell r="K531">
            <v>176166260</v>
          </cell>
          <cell r="L531">
            <v>833805</v>
          </cell>
        </row>
        <row r="531">
          <cell r="N531">
            <v>177440606</v>
          </cell>
          <cell r="O531">
            <v>500000</v>
          </cell>
          <cell r="P531">
            <v>201017588</v>
          </cell>
          <cell r="Q531">
            <v>381867296</v>
          </cell>
          <cell r="R531">
            <v>17525750</v>
          </cell>
        </row>
        <row r="531">
          <cell r="T531">
            <v>57429117</v>
          </cell>
          <cell r="U531">
            <v>36816951</v>
          </cell>
          <cell r="V531">
            <v>18544318</v>
          </cell>
          <cell r="W531">
            <v>512183432</v>
          </cell>
          <cell r="X531">
            <v>713201020</v>
          </cell>
        </row>
        <row r="532">
          <cell r="C532" t="str">
            <v>Kab. Puncak</v>
          </cell>
          <cell r="D532">
            <v>10721089</v>
          </cell>
          <cell r="E532">
            <v>12741850</v>
          </cell>
        </row>
        <row r="532">
          <cell r="G532">
            <v>23462939</v>
          </cell>
          <cell r="H532">
            <v>205459</v>
          </cell>
        </row>
        <row r="532">
          <cell r="K532">
            <v>176170399</v>
          </cell>
          <cell r="L532">
            <v>833805</v>
          </cell>
        </row>
        <row r="532">
          <cell r="N532">
            <v>177209663</v>
          </cell>
          <cell r="O532">
            <v>500000</v>
          </cell>
          <cell r="P532">
            <v>201172602</v>
          </cell>
          <cell r="Q532">
            <v>688277183</v>
          </cell>
          <cell r="R532">
            <v>3531169</v>
          </cell>
        </row>
        <row r="532">
          <cell r="T532">
            <v>10916004</v>
          </cell>
          <cell r="U532">
            <v>73562510</v>
          </cell>
          <cell r="V532">
            <v>34680266</v>
          </cell>
          <cell r="W532">
            <v>810967132</v>
          </cell>
          <cell r="X532">
            <v>1012139734</v>
          </cell>
        </row>
        <row r="533">
          <cell r="C533" t="str">
            <v>Kab. Intan Jaya</v>
          </cell>
          <cell r="D533">
            <v>10736536</v>
          </cell>
          <cell r="E533">
            <v>12691353</v>
          </cell>
        </row>
        <row r="533">
          <cell r="G533">
            <v>23427889</v>
          </cell>
          <cell r="H533">
            <v>190770</v>
          </cell>
        </row>
        <row r="533">
          <cell r="K533">
            <v>168827443</v>
          </cell>
          <cell r="L533">
            <v>799064</v>
          </cell>
        </row>
        <row r="533">
          <cell r="N533">
            <v>169817277</v>
          </cell>
          <cell r="O533">
            <v>500000</v>
          </cell>
          <cell r="P533">
            <v>193745166</v>
          </cell>
          <cell r="Q533">
            <v>568500874</v>
          </cell>
          <cell r="R533">
            <v>9617790</v>
          </cell>
        </row>
        <row r="533">
          <cell r="T533">
            <v>18059835</v>
          </cell>
          <cell r="U533">
            <v>59439980</v>
          </cell>
          <cell r="V533">
            <v>37906540</v>
          </cell>
          <cell r="W533">
            <v>693525019</v>
          </cell>
          <cell r="X533">
            <v>887270185</v>
          </cell>
        </row>
        <row r="534">
          <cell r="C534" t="str">
            <v>Kab. Deiyai</v>
          </cell>
          <cell r="D534">
            <v>10490598</v>
          </cell>
          <cell r="E534">
            <v>12779462</v>
          </cell>
        </row>
        <row r="534">
          <cell r="G534">
            <v>23270060</v>
          </cell>
          <cell r="H534">
            <v>190757</v>
          </cell>
        </row>
        <row r="534">
          <cell r="K534">
            <v>168825907</v>
          </cell>
          <cell r="L534">
            <v>799064</v>
          </cell>
        </row>
        <row r="534">
          <cell r="N534">
            <v>169815728</v>
          </cell>
          <cell r="O534">
            <v>500000</v>
          </cell>
          <cell r="P534">
            <v>193585788</v>
          </cell>
          <cell r="Q534">
            <v>380606978</v>
          </cell>
          <cell r="R534">
            <v>5389679</v>
          </cell>
        </row>
        <row r="534">
          <cell r="T534">
            <v>76693162</v>
          </cell>
          <cell r="U534">
            <v>23880236</v>
          </cell>
          <cell r="V534">
            <v>21641220</v>
          </cell>
          <cell r="W534">
            <v>508211275</v>
          </cell>
          <cell r="X534">
            <v>701797063</v>
          </cell>
        </row>
        <row r="535">
          <cell r="C535" t="str">
            <v>Provinsi Papua Pegunungan</v>
          </cell>
          <cell r="D535">
            <v>7844877</v>
          </cell>
          <cell r="E535">
            <v>1539494</v>
          </cell>
        </row>
        <row r="535">
          <cell r="G535">
            <v>9384371</v>
          </cell>
        </row>
        <row r="535">
          <cell r="K535">
            <v>249728</v>
          </cell>
        </row>
        <row r="535">
          <cell r="N535">
            <v>249728</v>
          </cell>
        </row>
        <row r="535">
          <cell r="P535">
            <v>9634099</v>
          </cell>
          <cell r="Q535">
            <v>383500983</v>
          </cell>
        </row>
        <row r="535">
          <cell r="T535">
            <v>1293854</v>
          </cell>
          <cell r="U535">
            <v>18274693</v>
          </cell>
          <cell r="V535">
            <v>103740592</v>
          </cell>
          <cell r="W535">
            <v>506810122</v>
          </cell>
          <cell r="X535">
            <v>516444221</v>
          </cell>
        </row>
        <row r="536">
          <cell r="C536" t="str">
            <v>Kab. Jayawijaya</v>
          </cell>
          <cell r="D536">
            <v>4924463</v>
          </cell>
          <cell r="E536">
            <v>708387</v>
          </cell>
        </row>
        <row r="536">
          <cell r="G536">
            <v>5632850</v>
          </cell>
        </row>
        <row r="536">
          <cell r="L536">
            <v>851176</v>
          </cell>
        </row>
        <row r="536">
          <cell r="N536">
            <v>851176</v>
          </cell>
        </row>
        <row r="536">
          <cell r="P536">
            <v>6484026</v>
          </cell>
          <cell r="Q536">
            <v>613290292</v>
          </cell>
        </row>
        <row r="536">
          <cell r="S536">
            <v>800000</v>
          </cell>
          <cell r="T536">
            <v>64809072</v>
          </cell>
          <cell r="U536">
            <v>59936467</v>
          </cell>
          <cell r="V536">
            <v>22767522</v>
          </cell>
          <cell r="W536">
            <v>761603353</v>
          </cell>
          <cell r="X536">
            <v>768087379</v>
          </cell>
        </row>
        <row r="537">
          <cell r="C537" t="str">
            <v>Kab. Yahukimo</v>
          </cell>
          <cell r="D537">
            <v>1253813</v>
          </cell>
          <cell r="E537">
            <v>1393215</v>
          </cell>
        </row>
        <row r="537">
          <cell r="G537">
            <v>2647028</v>
          </cell>
          <cell r="H537">
            <v>288245</v>
          </cell>
        </row>
        <row r="537">
          <cell r="L537">
            <v>851176</v>
          </cell>
        </row>
        <row r="537">
          <cell r="N537">
            <v>1139421</v>
          </cell>
          <cell r="O537">
            <v>500000</v>
          </cell>
          <cell r="P537">
            <v>4286449</v>
          </cell>
          <cell r="Q537">
            <v>633900447</v>
          </cell>
          <cell r="R537">
            <v>4646275</v>
          </cell>
          <cell r="S537">
            <v>200000</v>
          </cell>
          <cell r="T537">
            <v>81823163</v>
          </cell>
          <cell r="U537">
            <v>56592554</v>
          </cell>
          <cell r="V537">
            <v>59784570</v>
          </cell>
          <cell r="W537">
            <v>836947009</v>
          </cell>
          <cell r="X537">
            <v>841233458</v>
          </cell>
        </row>
        <row r="538">
          <cell r="C538" t="str">
            <v>Kab. Pegunungan Bintang</v>
          </cell>
          <cell r="D538">
            <v>1321818</v>
          </cell>
          <cell r="E538">
            <v>1502084</v>
          </cell>
        </row>
        <row r="538">
          <cell r="G538">
            <v>2823902</v>
          </cell>
          <cell r="H538">
            <v>524598</v>
          </cell>
        </row>
        <row r="538">
          <cell r="K538">
            <v>416213</v>
          </cell>
          <cell r="L538">
            <v>851176</v>
          </cell>
        </row>
        <row r="538">
          <cell r="N538">
            <v>1791987</v>
          </cell>
          <cell r="O538">
            <v>500000</v>
          </cell>
          <cell r="P538">
            <v>5115889</v>
          </cell>
          <cell r="Q538">
            <v>630570902</v>
          </cell>
          <cell r="R538">
            <v>8130982</v>
          </cell>
          <cell r="S538">
            <v>0</v>
          </cell>
          <cell r="T538">
            <v>52000658</v>
          </cell>
          <cell r="U538">
            <v>54984991</v>
          </cell>
          <cell r="V538">
            <v>103683921</v>
          </cell>
          <cell r="W538">
            <v>849371454</v>
          </cell>
          <cell r="X538">
            <v>854487343</v>
          </cell>
        </row>
        <row r="539">
          <cell r="C539" t="str">
            <v>Kab. Tolikara</v>
          </cell>
          <cell r="D539">
            <v>1353522</v>
          </cell>
          <cell r="E539">
            <v>896031</v>
          </cell>
        </row>
        <row r="539">
          <cell r="G539">
            <v>2249553</v>
          </cell>
          <cell r="H539">
            <v>6543</v>
          </cell>
        </row>
        <row r="539">
          <cell r="L539">
            <v>851176</v>
          </cell>
        </row>
        <row r="539">
          <cell r="N539">
            <v>857719</v>
          </cell>
        </row>
        <row r="539">
          <cell r="P539">
            <v>3107272</v>
          </cell>
          <cell r="Q539">
            <v>628471271</v>
          </cell>
          <cell r="R539">
            <v>6411860</v>
          </cell>
          <cell r="S539">
            <v>800000</v>
          </cell>
          <cell r="T539">
            <v>32110551</v>
          </cell>
          <cell r="U539">
            <v>63385677</v>
          </cell>
          <cell r="V539">
            <v>25981054</v>
          </cell>
          <cell r="W539">
            <v>757160413</v>
          </cell>
          <cell r="X539">
            <v>760267685</v>
          </cell>
        </row>
        <row r="540">
          <cell r="C540" t="str">
            <v>Kab. Mamberamo Tengah</v>
          </cell>
          <cell r="D540">
            <v>1044915</v>
          </cell>
          <cell r="E540">
            <v>842736</v>
          </cell>
        </row>
        <row r="540">
          <cell r="G540">
            <v>1887651</v>
          </cell>
          <cell r="H540">
            <v>552273</v>
          </cell>
        </row>
        <row r="540">
          <cell r="L540">
            <v>851176</v>
          </cell>
        </row>
        <row r="540">
          <cell r="N540">
            <v>1403449</v>
          </cell>
        </row>
        <row r="540">
          <cell r="P540">
            <v>3291100</v>
          </cell>
          <cell r="Q540">
            <v>497089115</v>
          </cell>
          <cell r="R540">
            <v>9037005</v>
          </cell>
          <cell r="S540">
            <v>0</v>
          </cell>
          <cell r="T540">
            <v>42718222</v>
          </cell>
          <cell r="U540">
            <v>45918891</v>
          </cell>
          <cell r="V540">
            <v>60032022</v>
          </cell>
          <cell r="W540">
            <v>654795255</v>
          </cell>
          <cell r="X540">
            <v>658086355</v>
          </cell>
        </row>
        <row r="541">
          <cell r="C541" t="str">
            <v>Kab. Yalimo</v>
          </cell>
          <cell r="D541">
            <v>1316968</v>
          </cell>
          <cell r="E541">
            <v>826553</v>
          </cell>
        </row>
        <row r="541">
          <cell r="G541">
            <v>2143521</v>
          </cell>
          <cell r="H541">
            <v>52966</v>
          </cell>
        </row>
        <row r="541">
          <cell r="L541">
            <v>851176</v>
          </cell>
        </row>
        <row r="541">
          <cell r="N541">
            <v>904142</v>
          </cell>
          <cell r="O541">
            <v>500000</v>
          </cell>
          <cell r="P541">
            <v>3547663</v>
          </cell>
          <cell r="Q541">
            <v>505893844</v>
          </cell>
          <cell r="R541">
            <v>10454119</v>
          </cell>
          <cell r="S541">
            <v>0</v>
          </cell>
          <cell r="T541">
            <v>41336496</v>
          </cell>
          <cell r="U541">
            <v>52603825</v>
          </cell>
          <cell r="V541">
            <v>12911585</v>
          </cell>
          <cell r="W541">
            <v>623199869</v>
          </cell>
          <cell r="X541">
            <v>626747532</v>
          </cell>
        </row>
        <row r="542">
          <cell r="C542" t="str">
            <v>Kab. Lanny Jaya</v>
          </cell>
          <cell r="D542">
            <v>1038203</v>
          </cell>
          <cell r="E542">
            <v>776481</v>
          </cell>
        </row>
        <row r="542">
          <cell r="G542">
            <v>1814684</v>
          </cell>
        </row>
        <row r="542">
          <cell r="L542">
            <v>851176</v>
          </cell>
        </row>
        <row r="542">
          <cell r="N542">
            <v>851176</v>
          </cell>
        </row>
        <row r="542">
          <cell r="P542">
            <v>2665860</v>
          </cell>
          <cell r="Q542">
            <v>540765506</v>
          </cell>
          <cell r="R542">
            <v>1533271</v>
          </cell>
          <cell r="S542">
            <v>200000</v>
          </cell>
          <cell r="T542">
            <v>59262629</v>
          </cell>
          <cell r="U542">
            <v>53502759</v>
          </cell>
          <cell r="V542">
            <v>13239556</v>
          </cell>
          <cell r="W542">
            <v>668503721</v>
          </cell>
          <cell r="X542">
            <v>671169581</v>
          </cell>
        </row>
        <row r="543">
          <cell r="C543" t="str">
            <v>Kab. Nduga</v>
          </cell>
          <cell r="D543">
            <v>821095</v>
          </cell>
          <cell r="E543">
            <v>1018064</v>
          </cell>
        </row>
        <row r="543">
          <cell r="G543">
            <v>1839159</v>
          </cell>
          <cell r="H543">
            <v>91547</v>
          </cell>
        </row>
        <row r="543">
          <cell r="K543">
            <v>95281136</v>
          </cell>
          <cell r="L543">
            <v>816435</v>
          </cell>
        </row>
        <row r="543">
          <cell r="N543">
            <v>96189118</v>
          </cell>
          <cell r="O543">
            <v>500000</v>
          </cell>
          <cell r="P543">
            <v>98528277</v>
          </cell>
          <cell r="Q543">
            <v>498059365</v>
          </cell>
          <cell r="R543">
            <v>2787765</v>
          </cell>
        </row>
        <row r="543">
          <cell r="T543">
            <v>24167577</v>
          </cell>
          <cell r="U543">
            <v>49019943</v>
          </cell>
          <cell r="V543">
            <v>46062393</v>
          </cell>
          <cell r="W543">
            <v>620097043</v>
          </cell>
          <cell r="X543">
            <v>718625320</v>
          </cell>
        </row>
        <row r="544">
          <cell r="C544" t="str">
            <v>Provinsi Papua Barat Daya</v>
          </cell>
          <cell r="D544">
            <v>15988975</v>
          </cell>
          <cell r="E544">
            <v>26145568</v>
          </cell>
        </row>
        <row r="544">
          <cell r="G544">
            <v>42134543</v>
          </cell>
          <cell r="H544">
            <v>57658</v>
          </cell>
          <cell r="I544">
            <v>705721</v>
          </cell>
          <cell r="J544">
            <v>192751620</v>
          </cell>
          <cell r="K544">
            <v>32123880</v>
          </cell>
        </row>
        <row r="544">
          <cell r="N544">
            <v>225638879</v>
          </cell>
          <cell r="O544">
            <v>1150374</v>
          </cell>
          <cell r="P544">
            <v>268923796</v>
          </cell>
          <cell r="Q544">
            <v>459226943</v>
          </cell>
          <cell r="R544">
            <v>985010</v>
          </cell>
        </row>
        <row r="544">
          <cell r="T544">
            <v>3460988</v>
          </cell>
          <cell r="U544">
            <v>21372705</v>
          </cell>
          <cell r="V544">
            <v>128770145</v>
          </cell>
          <cell r="W544">
            <v>613815791</v>
          </cell>
          <cell r="X544">
            <v>882739587</v>
          </cell>
        </row>
        <row r="545">
          <cell r="C545" t="str">
            <v>Kab. Sorong</v>
          </cell>
          <cell r="D545">
            <v>5889237</v>
          </cell>
          <cell r="E545">
            <v>96855947</v>
          </cell>
        </row>
        <row r="545">
          <cell r="G545">
            <v>102745184</v>
          </cell>
          <cell r="H545">
            <v>68758</v>
          </cell>
        </row>
        <row r="545">
          <cell r="J545">
            <v>28566346</v>
          </cell>
          <cell r="K545">
            <v>32627700</v>
          </cell>
          <cell r="L545">
            <v>2451122</v>
          </cell>
        </row>
        <row r="545">
          <cell r="N545">
            <v>63713926</v>
          </cell>
          <cell r="O545">
            <v>1458904</v>
          </cell>
          <cell r="P545">
            <v>167918014</v>
          </cell>
          <cell r="Q545">
            <v>424223895</v>
          </cell>
          <cell r="R545">
            <v>42978046</v>
          </cell>
          <cell r="S545">
            <v>5200000</v>
          </cell>
          <cell r="T545">
            <v>53996368</v>
          </cell>
          <cell r="U545">
            <v>27942687</v>
          </cell>
          <cell r="V545">
            <v>46291071</v>
          </cell>
          <cell r="W545">
            <v>600632067</v>
          </cell>
          <cell r="X545">
            <v>768550081</v>
          </cell>
        </row>
        <row r="546">
          <cell r="C546" t="str">
            <v>Kota Sorong</v>
          </cell>
          <cell r="D546">
            <v>11550360</v>
          </cell>
          <cell r="E546">
            <v>3802769</v>
          </cell>
        </row>
        <row r="546">
          <cell r="G546">
            <v>15353129</v>
          </cell>
          <cell r="H546">
            <v>15065</v>
          </cell>
        </row>
        <row r="546">
          <cell r="J546">
            <v>4737735</v>
          </cell>
          <cell r="K546">
            <v>7549432</v>
          </cell>
          <cell r="L546">
            <v>1032896</v>
          </cell>
        </row>
        <row r="546">
          <cell r="N546">
            <v>13335128</v>
          </cell>
          <cell r="O546">
            <v>500000</v>
          </cell>
          <cell r="P546">
            <v>29188257</v>
          </cell>
          <cell r="Q546">
            <v>508139790</v>
          </cell>
          <cell r="R546">
            <v>22766748</v>
          </cell>
          <cell r="S546">
            <v>8200000</v>
          </cell>
          <cell r="T546">
            <v>58364314</v>
          </cell>
          <cell r="U546">
            <v>24715411</v>
          </cell>
          <cell r="V546">
            <v>1663792</v>
          </cell>
          <cell r="W546">
            <v>623850055</v>
          </cell>
          <cell r="X546">
            <v>653038312</v>
          </cell>
        </row>
        <row r="547">
          <cell r="C547" t="str">
            <v>Kab. Raja Ampat</v>
          </cell>
          <cell r="D547">
            <v>3157083</v>
          </cell>
          <cell r="E547">
            <v>23654061</v>
          </cell>
        </row>
        <row r="547">
          <cell r="G547">
            <v>26811144</v>
          </cell>
          <cell r="H547">
            <v>50951</v>
          </cell>
        </row>
        <row r="547">
          <cell r="J547">
            <v>4737735</v>
          </cell>
          <cell r="K547">
            <v>64349446</v>
          </cell>
          <cell r="L547">
            <v>12151984</v>
          </cell>
        </row>
        <row r="547">
          <cell r="N547">
            <v>81290116</v>
          </cell>
          <cell r="O547">
            <v>500000</v>
          </cell>
          <cell r="P547">
            <v>108601260</v>
          </cell>
          <cell r="Q547">
            <v>466759906</v>
          </cell>
          <cell r="R547">
            <v>63895577</v>
          </cell>
          <cell r="S547">
            <v>800000</v>
          </cell>
          <cell r="T547">
            <v>76284359</v>
          </cell>
          <cell r="U547">
            <v>42899633</v>
          </cell>
          <cell r="V547">
            <v>75607900</v>
          </cell>
          <cell r="W547">
            <v>726247375</v>
          </cell>
          <cell r="X547">
            <v>834848635</v>
          </cell>
        </row>
        <row r="548">
          <cell r="C548" t="str">
            <v>Kab. Sorong Selatan</v>
          </cell>
          <cell r="D548">
            <v>2369449</v>
          </cell>
          <cell r="E548">
            <v>5149010</v>
          </cell>
        </row>
        <row r="548">
          <cell r="G548">
            <v>7518459</v>
          </cell>
          <cell r="H548">
            <v>387568</v>
          </cell>
        </row>
        <row r="548">
          <cell r="J548">
            <v>30546936</v>
          </cell>
          <cell r="K548">
            <v>7547920</v>
          </cell>
          <cell r="L548">
            <v>1511031</v>
          </cell>
        </row>
        <row r="548">
          <cell r="N548">
            <v>39993455</v>
          </cell>
          <cell r="O548">
            <v>2182217</v>
          </cell>
          <cell r="P548">
            <v>49694131</v>
          </cell>
          <cell r="Q548">
            <v>325240801</v>
          </cell>
          <cell r="R548">
            <v>27877651</v>
          </cell>
          <cell r="S548">
            <v>400000</v>
          </cell>
          <cell r="T548">
            <v>46898800</v>
          </cell>
          <cell r="U548">
            <v>26256768</v>
          </cell>
          <cell r="V548">
            <v>74006042</v>
          </cell>
          <cell r="W548">
            <v>500680062</v>
          </cell>
          <cell r="X548">
            <v>550374193</v>
          </cell>
        </row>
        <row r="549">
          <cell r="C549" t="str">
            <v>Kab. Maybrat</v>
          </cell>
          <cell r="D549">
            <v>2069311</v>
          </cell>
          <cell r="E549">
            <v>4989902</v>
          </cell>
        </row>
        <row r="549">
          <cell r="G549">
            <v>7059213</v>
          </cell>
          <cell r="H549">
            <v>401364</v>
          </cell>
        </row>
        <row r="549">
          <cell r="J549">
            <v>30546936</v>
          </cell>
          <cell r="K549">
            <v>7547920</v>
          </cell>
          <cell r="L549">
            <v>851176</v>
          </cell>
        </row>
        <row r="549">
          <cell r="N549">
            <v>39347396</v>
          </cell>
          <cell r="O549">
            <v>500000</v>
          </cell>
          <cell r="P549">
            <v>46906609</v>
          </cell>
          <cell r="Q549">
            <v>321324367</v>
          </cell>
          <cell r="R549">
            <v>10523813</v>
          </cell>
          <cell r="S549">
            <v>200000</v>
          </cell>
          <cell r="T549">
            <v>21311954</v>
          </cell>
          <cell r="U549">
            <v>18247598</v>
          </cell>
          <cell r="V549">
            <v>90288151</v>
          </cell>
          <cell r="W549">
            <v>461895883</v>
          </cell>
          <cell r="X549">
            <v>508802492</v>
          </cell>
        </row>
        <row r="550">
          <cell r="C550" t="str">
            <v>Kab. Tambrauw</v>
          </cell>
          <cell r="D550">
            <v>1863458</v>
          </cell>
          <cell r="E550">
            <v>4916662</v>
          </cell>
        </row>
        <row r="550">
          <cell r="G550">
            <v>6780120</v>
          </cell>
          <cell r="H550">
            <v>377389</v>
          </cell>
        </row>
        <row r="550">
          <cell r="J550">
            <v>30546936</v>
          </cell>
          <cell r="K550">
            <v>7547920</v>
          </cell>
          <cell r="L550">
            <v>1874018</v>
          </cell>
        </row>
        <row r="550">
          <cell r="N550">
            <v>40346263</v>
          </cell>
          <cell r="O550">
            <v>500000</v>
          </cell>
          <cell r="P550">
            <v>47626383</v>
          </cell>
          <cell r="Q550">
            <v>344677173</v>
          </cell>
          <cell r="R550">
            <v>20963994</v>
          </cell>
        </row>
        <row r="550">
          <cell r="T550">
            <v>39555034</v>
          </cell>
          <cell r="U550">
            <v>26827677</v>
          </cell>
          <cell r="V550">
            <v>89767579</v>
          </cell>
          <cell r="W550">
            <v>521791457</v>
          </cell>
          <cell r="X550">
            <v>569417840</v>
          </cell>
        </row>
        <row r="551">
          <cell r="C551" t="str">
            <v>Selisih Lebih</v>
          </cell>
          <cell r="D551">
            <v>1166130313</v>
          </cell>
          <cell r="E551">
            <v>1156224422</v>
          </cell>
          <cell r="F551">
            <v>1413310</v>
          </cell>
          <cell r="G551">
            <v>2323768045</v>
          </cell>
          <cell r="H551">
            <v>12039337</v>
          </cell>
          <cell r="I551">
            <v>13085450</v>
          </cell>
          <cell r="J551">
            <v>432294453</v>
          </cell>
          <cell r="K551">
            <v>1696094515</v>
          </cell>
          <cell r="L551">
            <v>22153526</v>
          </cell>
          <cell r="M551">
            <v>56167222</v>
          </cell>
          <cell r="N551">
            <v>2231834503</v>
          </cell>
          <cell r="O551">
            <v>56958299</v>
          </cell>
          <cell r="P551">
            <v>4612560847</v>
          </cell>
        </row>
        <row r="551">
          <cell r="W551">
            <v>0</v>
          </cell>
          <cell r="X551">
            <v>4612560847</v>
          </cell>
        </row>
      </sheetData>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Jumlah Desa"/>
      <sheetName val="MasterDTU2025"/>
      <sheetName val="Lampiran Perbup ADD2024"/>
      <sheetName val="PaguADD2025"/>
      <sheetName val="Skema"/>
      <sheetName val="SimulasiADD2025"/>
      <sheetName val="Matrik Penilaian Kinerja"/>
      <sheetName val="Matriks Indikator"/>
      <sheetName val="Data Dasar"/>
      <sheetName val="Form Input"/>
      <sheetName val="Form Rekap"/>
      <sheetName val="Form Perhitungan"/>
    </sheetNames>
    <sheetDataSet>
      <sheetData sheetId="0"/>
      <sheetData sheetId="1"/>
      <sheetData sheetId="2"/>
      <sheetData sheetId="3"/>
      <sheetData sheetId="4">
        <row r="12">
          <cell r="H12">
            <v>36065157741</v>
          </cell>
        </row>
        <row r="18">
          <cell r="H18">
            <v>4261561800</v>
          </cell>
        </row>
        <row r="22">
          <cell r="H22">
            <v>-97473399.3</v>
          </cell>
        </row>
        <row r="26">
          <cell r="H26">
            <v>-58484039.58</v>
          </cell>
        </row>
        <row r="28">
          <cell r="H28">
            <v>-38989359.72</v>
          </cell>
        </row>
      </sheetData>
      <sheetData sheetId="5"/>
      <sheetData sheetId="6"/>
      <sheetData sheetId="7"/>
      <sheetData sheetId="8"/>
      <sheetData sheetId="9"/>
      <sheetData sheetId="10"/>
      <sheetData sheetId="11">
        <row r="6">
          <cell r="Y6">
            <v>0.610809122826919</v>
          </cell>
          <cell r="Z6">
            <v>20</v>
          </cell>
        </row>
        <row r="6">
          <cell r="AB6">
            <v>0</v>
          </cell>
        </row>
        <row r="7">
          <cell r="Y7">
            <v>0.740264888067765</v>
          </cell>
          <cell r="Z7">
            <v>4</v>
          </cell>
        </row>
        <row r="7">
          <cell r="AB7">
            <v>298123622.36445</v>
          </cell>
        </row>
        <row r="8">
          <cell r="Y8">
            <v>0.586233658550039</v>
          </cell>
          <cell r="Z8">
            <v>26</v>
          </cell>
        </row>
        <row r="8">
          <cell r="AB8">
            <v>0</v>
          </cell>
        </row>
        <row r="9">
          <cell r="Y9">
            <v>0.74691046955387</v>
          </cell>
          <cell r="Z9">
            <v>3</v>
          </cell>
        </row>
        <row r="9">
          <cell r="AB9">
            <v>300799968.166189</v>
          </cell>
        </row>
        <row r="10">
          <cell r="Y10">
            <v>0.546060326228788</v>
          </cell>
          <cell r="Z10">
            <v>45</v>
          </cell>
        </row>
        <row r="10">
          <cell r="AB10">
            <v>0</v>
          </cell>
        </row>
        <row r="11">
          <cell r="Y11">
            <v>0.559440941690954</v>
          </cell>
          <cell r="Z11">
            <v>40</v>
          </cell>
        </row>
        <row r="11">
          <cell r="AB11">
            <v>0</v>
          </cell>
        </row>
        <row r="12">
          <cell r="Y12">
            <v>0.472847037318338</v>
          </cell>
          <cell r="Z12">
            <v>64</v>
          </cell>
        </row>
        <row r="12">
          <cell r="AB12">
            <v>0</v>
          </cell>
        </row>
        <row r="13">
          <cell r="Y13">
            <v>0.718439555654459</v>
          </cell>
          <cell r="Z13">
            <v>7</v>
          </cell>
        </row>
        <row r="13">
          <cell r="AB13">
            <v>289334002.238948</v>
          </cell>
        </row>
        <row r="14">
          <cell r="Y14">
            <v>0.469030448526633</v>
          </cell>
          <cell r="Z14">
            <v>65</v>
          </cell>
        </row>
        <row r="14">
          <cell r="AB14">
            <v>0</v>
          </cell>
        </row>
        <row r="15">
          <cell r="Y15">
            <v>0.380841072147426</v>
          </cell>
          <cell r="Z15">
            <v>89</v>
          </cell>
        </row>
        <row r="15">
          <cell r="AB15">
            <v>0</v>
          </cell>
        </row>
        <row r="16">
          <cell r="Y16">
            <v>0.401290273740994</v>
          </cell>
          <cell r="Z16">
            <v>85</v>
          </cell>
        </row>
        <row r="16">
          <cell r="AB16">
            <v>0</v>
          </cell>
        </row>
        <row r="17">
          <cell r="Y17">
            <v>0.619397890122425</v>
          </cell>
          <cell r="Z17">
            <v>19</v>
          </cell>
        </row>
        <row r="17">
          <cell r="AB17">
            <v>0</v>
          </cell>
        </row>
        <row r="18">
          <cell r="Y18">
            <v>0.525884634563301</v>
          </cell>
          <cell r="Z18">
            <v>50</v>
          </cell>
        </row>
        <row r="18">
          <cell r="AB18">
            <v>0</v>
          </cell>
        </row>
        <row r="19">
          <cell r="Y19">
            <v>0.562156192444721</v>
          </cell>
          <cell r="Z19">
            <v>38</v>
          </cell>
        </row>
        <row r="19">
          <cell r="AB19">
            <v>0</v>
          </cell>
        </row>
        <row r="20">
          <cell r="Y20">
            <v>0.557327211935351</v>
          </cell>
          <cell r="Z20">
            <v>41</v>
          </cell>
        </row>
        <row r="20">
          <cell r="AB20">
            <v>0</v>
          </cell>
        </row>
        <row r="21">
          <cell r="Y21">
            <v>0.656045911981201</v>
          </cell>
          <cell r="Z21">
            <v>13</v>
          </cell>
        </row>
        <row r="21">
          <cell r="AB21">
            <v>264206484.55681</v>
          </cell>
        </row>
        <row r="22">
          <cell r="Y22">
            <v>0.55419605747012</v>
          </cell>
          <cell r="Z22">
            <v>43</v>
          </cell>
        </row>
        <row r="22">
          <cell r="AB22">
            <v>0</v>
          </cell>
        </row>
        <row r="23">
          <cell r="Y23">
            <v>0.427214574541067</v>
          </cell>
          <cell r="Z23">
            <v>82</v>
          </cell>
        </row>
        <row r="23">
          <cell r="AB23">
            <v>0</v>
          </cell>
        </row>
        <row r="24">
          <cell r="Y24">
            <v>0.58353809640857</v>
          </cell>
          <cell r="Z24">
            <v>30</v>
          </cell>
        </row>
        <row r="24">
          <cell r="AB24">
            <v>0</v>
          </cell>
        </row>
        <row r="25">
          <cell r="Y25">
            <v>0.661437674153737</v>
          </cell>
          <cell r="Z25">
            <v>12</v>
          </cell>
        </row>
        <row r="25">
          <cell r="AB25">
            <v>266377885.221239</v>
          </cell>
        </row>
        <row r="26">
          <cell r="Y26">
            <v>0.764677715854431</v>
          </cell>
          <cell r="Z26">
            <v>2</v>
          </cell>
        </row>
        <row r="26">
          <cell r="AB26">
            <v>307955293.120734</v>
          </cell>
        </row>
        <row r="27">
          <cell r="Y27">
            <v>0.594842490373103</v>
          </cell>
          <cell r="Z27">
            <v>23</v>
          </cell>
        </row>
        <row r="27">
          <cell r="AB27">
            <v>0</v>
          </cell>
        </row>
        <row r="28">
          <cell r="Y28">
            <v>0.358325359789855</v>
          </cell>
          <cell r="Z28">
            <v>93</v>
          </cell>
        </row>
        <row r="28">
          <cell r="AB28">
            <v>0</v>
          </cell>
        </row>
        <row r="29">
          <cell r="Y29">
            <v>0.458710853264227</v>
          </cell>
          <cell r="Z29">
            <v>70</v>
          </cell>
        </row>
        <row r="29">
          <cell r="AB29">
            <v>0</v>
          </cell>
        </row>
        <row r="30">
          <cell r="Y30">
            <v>0.641</v>
          </cell>
          <cell r="Z30">
            <v>16</v>
          </cell>
        </row>
        <row r="30">
          <cell r="AB30">
            <v>0</v>
          </cell>
        </row>
        <row r="31">
          <cell r="Y31">
            <v>0.583985229590194</v>
          </cell>
          <cell r="Z31">
            <v>29</v>
          </cell>
        </row>
        <row r="31">
          <cell r="AB31">
            <v>0</v>
          </cell>
        </row>
        <row r="32">
          <cell r="Y32">
            <v>0.475</v>
          </cell>
          <cell r="Z32">
            <v>62</v>
          </cell>
        </row>
        <row r="32">
          <cell r="AB32">
            <v>0</v>
          </cell>
        </row>
        <row r="33">
          <cell r="Y33">
            <v>0.640219167474094</v>
          </cell>
          <cell r="Z33">
            <v>17</v>
          </cell>
        </row>
        <row r="33">
          <cell r="AB33">
            <v>0</v>
          </cell>
        </row>
        <row r="34">
          <cell r="Y34">
            <v>0.436715482322139</v>
          </cell>
          <cell r="Z34">
            <v>79</v>
          </cell>
        </row>
        <row r="34">
          <cell r="AB34">
            <v>0</v>
          </cell>
        </row>
        <row r="35">
          <cell r="Y35">
            <v>0.550171076513988</v>
          </cell>
          <cell r="Z35">
            <v>44</v>
          </cell>
        </row>
        <row r="35">
          <cell r="AB35">
            <v>0</v>
          </cell>
        </row>
        <row r="36">
          <cell r="Y36">
            <v>0.340976368369896</v>
          </cell>
          <cell r="Z36">
            <v>99</v>
          </cell>
        </row>
        <row r="36">
          <cell r="AB36">
            <v>0</v>
          </cell>
        </row>
        <row r="37">
          <cell r="Y37">
            <v>0.484578447373744</v>
          </cell>
          <cell r="Z37">
            <v>59</v>
          </cell>
        </row>
        <row r="37">
          <cell r="AB37">
            <v>0</v>
          </cell>
        </row>
        <row r="38">
          <cell r="Y38">
            <v>0.461950630069346</v>
          </cell>
          <cell r="Z38">
            <v>67</v>
          </cell>
        </row>
        <row r="38">
          <cell r="AB38">
            <v>0</v>
          </cell>
        </row>
        <row r="39">
          <cell r="Y39">
            <v>0.445400720994661</v>
          </cell>
          <cell r="Z39">
            <v>76</v>
          </cell>
        </row>
        <row r="39">
          <cell r="AB39">
            <v>0</v>
          </cell>
        </row>
        <row r="40">
          <cell r="Y40">
            <v>0.365001206718028</v>
          </cell>
          <cell r="Z40">
            <v>91</v>
          </cell>
        </row>
        <row r="40">
          <cell r="AB40">
            <v>0</v>
          </cell>
        </row>
        <row r="41">
          <cell r="Y41">
            <v>0.447099234963585</v>
          </cell>
          <cell r="Z41">
            <v>75</v>
          </cell>
        </row>
        <row r="41">
          <cell r="AB41">
            <v>0</v>
          </cell>
        </row>
        <row r="42">
          <cell r="Y42">
            <v>0.354305392527473</v>
          </cell>
          <cell r="Z42">
            <v>96</v>
          </cell>
        </row>
        <row r="42">
          <cell r="AB42">
            <v>0</v>
          </cell>
        </row>
        <row r="43">
          <cell r="Y43">
            <v>0.655888201130312</v>
          </cell>
          <cell r="Z43">
            <v>14</v>
          </cell>
        </row>
        <row r="43">
          <cell r="AB43">
            <v>264142970.359512</v>
          </cell>
        </row>
        <row r="44">
          <cell r="Y44">
            <v>0.490023978495262</v>
          </cell>
          <cell r="Z44">
            <v>57</v>
          </cell>
        </row>
        <row r="44">
          <cell r="AB44">
            <v>0</v>
          </cell>
        </row>
        <row r="45">
          <cell r="Y45">
            <v>0.363847901773452</v>
          </cell>
          <cell r="Z45">
            <v>92</v>
          </cell>
        </row>
        <row r="45">
          <cell r="AB45">
            <v>0</v>
          </cell>
        </row>
        <row r="46">
          <cell r="Y46">
            <v>0.541146336912088</v>
          </cell>
          <cell r="Z46">
            <v>47</v>
          </cell>
        </row>
        <row r="46">
          <cell r="AB46">
            <v>0</v>
          </cell>
        </row>
        <row r="47">
          <cell r="Y47">
            <v>0.69453048290879</v>
          </cell>
          <cell r="Z47">
            <v>9</v>
          </cell>
        </row>
        <row r="47">
          <cell r="AB47">
            <v>279705206.53459</v>
          </cell>
        </row>
        <row r="48">
          <cell r="Y48">
            <v>0.328270346257176</v>
          </cell>
          <cell r="Z48">
            <v>103</v>
          </cell>
        </row>
        <row r="48">
          <cell r="AB48">
            <v>0</v>
          </cell>
        </row>
        <row r="49">
          <cell r="Y49">
            <v>0.589819846825179</v>
          </cell>
          <cell r="Z49">
            <v>24</v>
          </cell>
        </row>
        <row r="49">
          <cell r="AB49">
            <v>0</v>
          </cell>
        </row>
        <row r="50">
          <cell r="Y50">
            <v>0.48093875456457</v>
          </cell>
          <cell r="Z50">
            <v>61</v>
          </cell>
        </row>
        <row r="50">
          <cell r="AB50">
            <v>0</v>
          </cell>
        </row>
        <row r="51">
          <cell r="Y51">
            <v>0.554654645744279</v>
          </cell>
          <cell r="Z51">
            <v>42</v>
          </cell>
        </row>
        <row r="51">
          <cell r="AB51">
            <v>0</v>
          </cell>
        </row>
        <row r="52">
          <cell r="Y52">
            <v>0.449900706039351</v>
          </cell>
          <cell r="Z52">
            <v>73</v>
          </cell>
        </row>
        <row r="52">
          <cell r="AB52">
            <v>0</v>
          </cell>
        </row>
        <row r="53">
          <cell r="Y53">
            <v>0.588069236791689</v>
          </cell>
          <cell r="Z53">
            <v>25</v>
          </cell>
        </row>
        <row r="53">
          <cell r="AB53">
            <v>0</v>
          </cell>
        </row>
        <row r="54">
          <cell r="Y54">
            <v>0.623209051288021</v>
          </cell>
          <cell r="Z54">
            <v>18</v>
          </cell>
        </row>
        <row r="54">
          <cell r="AB54">
            <v>0</v>
          </cell>
        </row>
        <row r="55">
          <cell r="Y55">
            <v>0.457701742795598</v>
          </cell>
          <cell r="Z55">
            <v>71</v>
          </cell>
        </row>
        <row r="55">
          <cell r="AB55">
            <v>0</v>
          </cell>
        </row>
        <row r="56">
          <cell r="Y56">
            <v>0.324978516050108</v>
          </cell>
          <cell r="Z56">
            <v>104</v>
          </cell>
        </row>
        <row r="56">
          <cell r="AB56">
            <v>0</v>
          </cell>
        </row>
        <row r="57">
          <cell r="Y57">
            <v>0.505969133332722</v>
          </cell>
          <cell r="Z57">
            <v>55</v>
          </cell>
        </row>
        <row r="57">
          <cell r="AB57">
            <v>0</v>
          </cell>
        </row>
        <row r="58">
          <cell r="Y58">
            <v>0.311546781627348</v>
          </cell>
          <cell r="Z58">
            <v>107</v>
          </cell>
        </row>
        <row r="58">
          <cell r="AB58">
            <v>0</v>
          </cell>
        </row>
        <row r="59">
          <cell r="Y59">
            <v>0.33913508384077</v>
          </cell>
          <cell r="Z59">
            <v>100</v>
          </cell>
        </row>
        <row r="59">
          <cell r="AB59">
            <v>0</v>
          </cell>
        </row>
        <row r="60">
          <cell r="Y60">
            <v>0.349474072904094</v>
          </cell>
          <cell r="Z60">
            <v>97</v>
          </cell>
        </row>
        <row r="60">
          <cell r="AB60">
            <v>0</v>
          </cell>
        </row>
        <row r="61">
          <cell r="Y61">
            <v>0.428328832145967</v>
          </cell>
          <cell r="Z61">
            <v>81</v>
          </cell>
        </row>
        <row r="61">
          <cell r="AB61">
            <v>0</v>
          </cell>
        </row>
        <row r="62">
          <cell r="Y62">
            <v>0.437702703979549</v>
          </cell>
          <cell r="Z62">
            <v>77</v>
          </cell>
        </row>
        <row r="62">
          <cell r="AB62">
            <v>0</v>
          </cell>
        </row>
        <row r="63">
          <cell r="Y63">
            <v>0.66354966015941</v>
          </cell>
          <cell r="Z63">
            <v>11</v>
          </cell>
        </row>
        <row r="63">
          <cell r="AB63">
            <v>267228436.05587</v>
          </cell>
        </row>
        <row r="64">
          <cell r="Y64">
            <v>0.600856423193079</v>
          </cell>
          <cell r="Z64">
            <v>21</v>
          </cell>
        </row>
        <row r="64">
          <cell r="AB64">
            <v>0</v>
          </cell>
        </row>
        <row r="65">
          <cell r="Y65">
            <v>0.485597923154973</v>
          </cell>
          <cell r="Z65">
            <v>58</v>
          </cell>
        </row>
        <row r="65">
          <cell r="AB65">
            <v>0</v>
          </cell>
        </row>
        <row r="66">
          <cell r="Y66">
            <v>0.43712043953798</v>
          </cell>
          <cell r="Z66">
            <v>78</v>
          </cell>
        </row>
        <row r="66">
          <cell r="AB66">
            <v>0</v>
          </cell>
        </row>
        <row r="67">
          <cell r="Y67">
            <v>0.308297065158239</v>
          </cell>
          <cell r="Z67">
            <v>108</v>
          </cell>
        </row>
        <row r="67">
          <cell r="AB67">
            <v>0</v>
          </cell>
        </row>
        <row r="68">
          <cell r="Y68">
            <v>0.5277849109864</v>
          </cell>
          <cell r="Z68">
            <v>49</v>
          </cell>
        </row>
        <row r="68">
          <cell r="AB68">
            <v>0</v>
          </cell>
        </row>
        <row r="69">
          <cell r="Y69">
            <v>0.243646106675498</v>
          </cell>
          <cell r="Z69">
            <v>109</v>
          </cell>
        </row>
        <row r="69">
          <cell r="AB69">
            <v>0</v>
          </cell>
        </row>
        <row r="70">
          <cell r="Y70">
            <v>0.461842546635363</v>
          </cell>
          <cell r="Z70">
            <v>68</v>
          </cell>
        </row>
        <row r="70">
          <cell r="AB70">
            <v>0</v>
          </cell>
        </row>
        <row r="71">
          <cell r="Y71">
            <v>0.499749627007371</v>
          </cell>
          <cell r="Z71">
            <v>56</v>
          </cell>
        </row>
        <row r="71">
          <cell r="AB71">
            <v>0</v>
          </cell>
        </row>
        <row r="72">
          <cell r="Y72">
            <v>0.453071686286591</v>
          </cell>
          <cell r="Z72">
            <v>72</v>
          </cell>
        </row>
        <row r="72">
          <cell r="AB72">
            <v>0</v>
          </cell>
        </row>
        <row r="73">
          <cell r="Y73">
            <v>0.580078568308968</v>
          </cell>
          <cell r="Z73">
            <v>32</v>
          </cell>
        </row>
        <row r="73">
          <cell r="AB73">
            <v>0</v>
          </cell>
        </row>
        <row r="74">
          <cell r="Y74">
            <v>0.58319320826444</v>
          </cell>
          <cell r="Z74">
            <v>31</v>
          </cell>
        </row>
        <row r="74">
          <cell r="AB74">
            <v>0</v>
          </cell>
        </row>
        <row r="75">
          <cell r="Y75">
            <v>0.56073588118125</v>
          </cell>
          <cell r="Z75">
            <v>39</v>
          </cell>
        </row>
        <row r="75">
          <cell r="AB75">
            <v>0</v>
          </cell>
        </row>
        <row r="76">
          <cell r="Y76">
            <v>0.599272287383171</v>
          </cell>
          <cell r="Z76">
            <v>22</v>
          </cell>
        </row>
        <row r="76">
          <cell r="AB76">
            <v>0</v>
          </cell>
        </row>
        <row r="77">
          <cell r="Y77">
            <v>0.575794299645795</v>
          </cell>
          <cell r="Z77">
            <v>34</v>
          </cell>
        </row>
        <row r="77">
          <cell r="AB77">
            <v>0</v>
          </cell>
        </row>
        <row r="78">
          <cell r="Y78">
            <v>0.44963059630157</v>
          </cell>
          <cell r="Z78">
            <v>74</v>
          </cell>
        </row>
        <row r="78">
          <cell r="AB78">
            <v>0</v>
          </cell>
        </row>
        <row r="79">
          <cell r="Y79">
            <v>0.328606821158778</v>
          </cell>
          <cell r="Z79">
            <v>102</v>
          </cell>
        </row>
        <row r="79">
          <cell r="AB79">
            <v>0</v>
          </cell>
        </row>
        <row r="80">
          <cell r="Y80">
            <v>0.319660168944308</v>
          </cell>
          <cell r="Z80">
            <v>106</v>
          </cell>
        </row>
        <row r="80">
          <cell r="AB80">
            <v>0</v>
          </cell>
        </row>
        <row r="81">
          <cell r="Y81">
            <v>0.43341242034837</v>
          </cell>
          <cell r="Z81">
            <v>80</v>
          </cell>
        </row>
        <row r="81">
          <cell r="AB81">
            <v>0</v>
          </cell>
        </row>
        <row r="82">
          <cell r="Y82">
            <v>0.569731501758219</v>
          </cell>
          <cell r="Z82">
            <v>36</v>
          </cell>
        </row>
        <row r="82">
          <cell r="AB82">
            <v>0</v>
          </cell>
        </row>
        <row r="83">
          <cell r="Y83">
            <v>0.585678417185842</v>
          </cell>
          <cell r="Z83">
            <v>28</v>
          </cell>
        </row>
        <row r="83">
          <cell r="AB83">
            <v>0</v>
          </cell>
        </row>
        <row r="84">
          <cell r="Y84">
            <v>0.67005023193798</v>
          </cell>
          <cell r="Z84">
            <v>10</v>
          </cell>
        </row>
        <row r="84">
          <cell r="AB84">
            <v>269846382.735911</v>
          </cell>
        </row>
        <row r="85">
          <cell r="Y85">
            <v>0.739046211902947</v>
          </cell>
          <cell r="Z85">
            <v>5</v>
          </cell>
        </row>
        <row r="85">
          <cell r="AB85">
            <v>297632830.27286</v>
          </cell>
        </row>
        <row r="86">
          <cell r="Y86">
            <v>0.648230290096661</v>
          </cell>
          <cell r="Z86">
            <v>15</v>
          </cell>
        </row>
        <row r="86">
          <cell r="AB86">
            <v>261058933.531755</v>
          </cell>
        </row>
        <row r="87">
          <cell r="Y87">
            <v>0.54264402408216</v>
          </cell>
          <cell r="Z87">
            <v>46</v>
          </cell>
        </row>
        <row r="87">
          <cell r="AB87">
            <v>0</v>
          </cell>
        </row>
        <row r="88">
          <cell r="Y88">
            <v>0.767197631036305</v>
          </cell>
          <cell r="Z88">
            <v>1</v>
          </cell>
        </row>
        <row r="88">
          <cell r="AB88">
            <v>308970127.478247</v>
          </cell>
        </row>
        <row r="89">
          <cell r="Y89">
            <v>0.481850788065308</v>
          </cell>
          <cell r="Z89">
            <v>60</v>
          </cell>
        </row>
        <row r="89">
          <cell r="AB89">
            <v>0</v>
          </cell>
        </row>
        <row r="90">
          <cell r="Y90">
            <v>0.56863114542497</v>
          </cell>
          <cell r="Z90">
            <v>37</v>
          </cell>
        </row>
        <row r="90">
          <cell r="AB90">
            <v>0</v>
          </cell>
        </row>
        <row r="91">
          <cell r="Y91">
            <v>0.412996900250967</v>
          </cell>
          <cell r="Z91">
            <v>84</v>
          </cell>
        </row>
        <row r="91">
          <cell r="AB91">
            <v>0</v>
          </cell>
        </row>
        <row r="92">
          <cell r="Y92">
            <v>0.510641587175352</v>
          </cell>
          <cell r="Z92">
            <v>54</v>
          </cell>
        </row>
        <row r="92">
          <cell r="AB92">
            <v>0</v>
          </cell>
        </row>
        <row r="93">
          <cell r="Y93">
            <v>0.578844316023235</v>
          </cell>
          <cell r="Z93">
            <v>33</v>
          </cell>
        </row>
        <row r="93">
          <cell r="AB93">
            <v>0</v>
          </cell>
        </row>
        <row r="94">
          <cell r="Y94">
            <v>0.737229560053777</v>
          </cell>
          <cell r="Z94">
            <v>6</v>
          </cell>
        </row>
        <row r="94">
          <cell r="AB94">
            <v>296901218.06407</v>
          </cell>
        </row>
        <row r="95">
          <cell r="Y95">
            <v>0.531452497383108</v>
          </cell>
          <cell r="Z95">
            <v>48</v>
          </cell>
        </row>
        <row r="95">
          <cell r="AB95">
            <v>0</v>
          </cell>
        </row>
        <row r="96">
          <cell r="Y96">
            <v>0.718301588413452</v>
          </cell>
          <cell r="Z96">
            <v>8</v>
          </cell>
        </row>
        <row r="96">
          <cell r="AB96">
            <v>289278439.298817</v>
          </cell>
        </row>
        <row r="97">
          <cell r="Y97">
            <v>0.512804479188661</v>
          </cell>
          <cell r="Z97">
            <v>53</v>
          </cell>
        </row>
        <row r="97">
          <cell r="AB97">
            <v>0</v>
          </cell>
        </row>
        <row r="98">
          <cell r="Y98">
            <v>0.586051690134767</v>
          </cell>
          <cell r="Z98">
            <v>27</v>
          </cell>
        </row>
        <row r="98">
          <cell r="AB98">
            <v>0</v>
          </cell>
        </row>
        <row r="99">
          <cell r="Y99">
            <v>0.400136835730364</v>
          </cell>
          <cell r="Z99">
            <v>86</v>
          </cell>
        </row>
        <row r="99">
          <cell r="AB99">
            <v>0</v>
          </cell>
        </row>
        <row r="100">
          <cell r="Y100">
            <v>0.519916888745955</v>
          </cell>
          <cell r="Z100">
            <v>52</v>
          </cell>
        </row>
        <row r="100">
          <cell r="AB100">
            <v>0</v>
          </cell>
        </row>
        <row r="101">
          <cell r="Y101">
            <v>0.377754878543373</v>
          </cell>
          <cell r="Z101">
            <v>90</v>
          </cell>
        </row>
        <row r="101">
          <cell r="AB101">
            <v>0</v>
          </cell>
        </row>
        <row r="102">
          <cell r="Y102">
            <v>0.522153747106585</v>
          </cell>
          <cell r="Z102">
            <v>51</v>
          </cell>
        </row>
        <row r="102">
          <cell r="AB102">
            <v>0</v>
          </cell>
        </row>
        <row r="103">
          <cell r="Y103">
            <v>0.571466725713766</v>
          </cell>
          <cell r="Z103">
            <v>35</v>
          </cell>
        </row>
        <row r="103">
          <cell r="AB103">
            <v>0</v>
          </cell>
        </row>
        <row r="104">
          <cell r="Y104">
            <v>0.395592537604417</v>
          </cell>
          <cell r="Z104">
            <v>87</v>
          </cell>
        </row>
        <row r="104">
          <cell r="AB104">
            <v>0</v>
          </cell>
        </row>
        <row r="105">
          <cell r="Y105">
            <v>0.337438058699074</v>
          </cell>
          <cell r="Z105">
            <v>101</v>
          </cell>
        </row>
        <row r="105">
          <cell r="AB105">
            <v>0</v>
          </cell>
        </row>
        <row r="106">
          <cell r="Y106">
            <v>0.473086635380524</v>
          </cell>
          <cell r="Z106">
            <v>63</v>
          </cell>
        </row>
        <row r="106">
          <cell r="AB106">
            <v>0</v>
          </cell>
        </row>
        <row r="107">
          <cell r="Y107">
            <v>0.382566670725993</v>
          </cell>
          <cell r="Z107">
            <v>88</v>
          </cell>
        </row>
        <row r="107">
          <cell r="AB107">
            <v>0</v>
          </cell>
        </row>
        <row r="108">
          <cell r="Y108">
            <v>0.424978023541404</v>
          </cell>
          <cell r="Z108">
            <v>83</v>
          </cell>
        </row>
        <row r="108">
          <cell r="AB108">
            <v>0</v>
          </cell>
        </row>
        <row r="109">
          <cell r="Y109">
            <v>0.34629111017885</v>
          </cell>
          <cell r="Z109">
            <v>98</v>
          </cell>
        </row>
        <row r="109">
          <cell r="AB109">
            <v>0</v>
          </cell>
        </row>
        <row r="110">
          <cell r="Y110">
            <v>0.32293928100749</v>
          </cell>
          <cell r="Z110">
            <v>105</v>
          </cell>
        </row>
        <row r="110">
          <cell r="AB110">
            <v>0</v>
          </cell>
        </row>
        <row r="111">
          <cell r="Y111">
            <v>0.467238632279038</v>
          </cell>
          <cell r="Z111">
            <v>66</v>
          </cell>
        </row>
        <row r="111">
          <cell r="AB111">
            <v>0</v>
          </cell>
        </row>
        <row r="112">
          <cell r="Y112">
            <v>0.356251311152799</v>
          </cell>
          <cell r="Z112">
            <v>94</v>
          </cell>
        </row>
        <row r="112">
          <cell r="AB112">
            <v>0</v>
          </cell>
        </row>
        <row r="113">
          <cell r="Y113">
            <v>0.35454724656806</v>
          </cell>
          <cell r="Z113">
            <v>95</v>
          </cell>
        </row>
        <row r="113">
          <cell r="AB113">
            <v>0</v>
          </cell>
        </row>
        <row r="114">
          <cell r="Y114">
            <v>0.459907488426146</v>
          </cell>
          <cell r="Z114">
            <v>69</v>
          </cell>
        </row>
        <row r="114">
          <cell r="AB114">
            <v>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Jml Penduduk (2)"/>
      <sheetName val="Jml Penduduk"/>
      <sheetName val="Sheet2"/>
      <sheetName val="Sheet3"/>
    </sheetNames>
    <sheetDataSet>
      <sheetData sheetId="0">
        <row r="3">
          <cell r="D3">
            <v>3367</v>
          </cell>
        </row>
        <row r="4">
          <cell r="D4">
            <v>5923</v>
          </cell>
        </row>
        <row r="5">
          <cell r="D5">
            <v>4140</v>
          </cell>
        </row>
        <row r="6">
          <cell r="D6">
            <v>4570</v>
          </cell>
        </row>
        <row r="7">
          <cell r="D7">
            <v>2651</v>
          </cell>
        </row>
        <row r="8">
          <cell r="D8">
            <v>5234</v>
          </cell>
        </row>
        <row r="9">
          <cell r="D9">
            <v>3541</v>
          </cell>
        </row>
        <row r="10">
          <cell r="D10">
            <v>2487</v>
          </cell>
        </row>
        <row r="11">
          <cell r="D11">
            <v>3826</v>
          </cell>
        </row>
        <row r="12">
          <cell r="D12">
            <v>3429</v>
          </cell>
        </row>
        <row r="13">
          <cell r="D13">
            <v>5150</v>
          </cell>
        </row>
        <row r="14">
          <cell r="D14">
            <v>3635</v>
          </cell>
        </row>
        <row r="15">
          <cell r="D15">
            <v>3097</v>
          </cell>
        </row>
        <row r="16">
          <cell r="D16">
            <v>4870</v>
          </cell>
        </row>
        <row r="17">
          <cell r="D17">
            <v>3388</v>
          </cell>
        </row>
        <row r="18">
          <cell r="D18">
            <v>1807</v>
          </cell>
        </row>
        <row r="19">
          <cell r="D19">
            <v>3520</v>
          </cell>
        </row>
        <row r="20">
          <cell r="D20">
            <v>6078</v>
          </cell>
        </row>
        <row r="21">
          <cell r="D21">
            <v>4157</v>
          </cell>
        </row>
        <row r="22">
          <cell r="D22">
            <v>2328</v>
          </cell>
        </row>
        <row r="23">
          <cell r="D23">
            <v>2904</v>
          </cell>
        </row>
        <row r="24">
          <cell r="D24">
            <v>2409</v>
          </cell>
        </row>
        <row r="25">
          <cell r="D25">
            <v>2208</v>
          </cell>
        </row>
        <row r="26">
          <cell r="D26">
            <v>2528</v>
          </cell>
        </row>
        <row r="27">
          <cell r="D27">
            <v>2216</v>
          </cell>
        </row>
        <row r="28">
          <cell r="D28">
            <v>2662</v>
          </cell>
        </row>
        <row r="29">
          <cell r="D29">
            <v>2205</v>
          </cell>
        </row>
        <row r="30">
          <cell r="D30">
            <v>2539</v>
          </cell>
        </row>
        <row r="31">
          <cell r="D31">
            <v>2143</v>
          </cell>
        </row>
        <row r="32">
          <cell r="D32">
            <v>1296</v>
          </cell>
        </row>
        <row r="33">
          <cell r="D33">
            <v>1911</v>
          </cell>
        </row>
        <row r="34">
          <cell r="D34">
            <v>1445</v>
          </cell>
        </row>
        <row r="35">
          <cell r="D35">
            <v>2481</v>
          </cell>
        </row>
        <row r="36">
          <cell r="D36">
            <v>1364</v>
          </cell>
        </row>
        <row r="37">
          <cell r="D37">
            <v>3856</v>
          </cell>
        </row>
        <row r="38">
          <cell r="D38">
            <v>3043</v>
          </cell>
        </row>
        <row r="39">
          <cell r="D39">
            <v>1585</v>
          </cell>
        </row>
        <row r="40">
          <cell r="D40">
            <v>4027</v>
          </cell>
        </row>
        <row r="41">
          <cell r="D41">
            <v>2554</v>
          </cell>
        </row>
        <row r="42">
          <cell r="D42">
            <v>2770</v>
          </cell>
        </row>
        <row r="43">
          <cell r="D43">
            <v>2432</v>
          </cell>
        </row>
        <row r="44">
          <cell r="D44">
            <v>2160</v>
          </cell>
        </row>
        <row r="45">
          <cell r="D45">
            <v>2008</v>
          </cell>
        </row>
        <row r="46">
          <cell r="D46">
            <v>5942</v>
          </cell>
        </row>
        <row r="47">
          <cell r="D47">
            <v>3042</v>
          </cell>
        </row>
        <row r="48">
          <cell r="D48">
            <v>2405</v>
          </cell>
        </row>
        <row r="49">
          <cell r="D49">
            <v>1809</v>
          </cell>
        </row>
        <row r="50">
          <cell r="D50">
            <v>2769</v>
          </cell>
        </row>
        <row r="51">
          <cell r="D51">
            <v>2530</v>
          </cell>
        </row>
        <row r="52">
          <cell r="D52">
            <v>2454</v>
          </cell>
        </row>
        <row r="53">
          <cell r="D53">
            <v>2080</v>
          </cell>
        </row>
        <row r="54">
          <cell r="D54">
            <v>3339</v>
          </cell>
        </row>
        <row r="55">
          <cell r="D55">
            <v>3145</v>
          </cell>
        </row>
        <row r="56">
          <cell r="D56">
            <v>3893</v>
          </cell>
        </row>
        <row r="57">
          <cell r="D57">
            <v>2467</v>
          </cell>
        </row>
        <row r="58">
          <cell r="D58">
            <v>4078</v>
          </cell>
        </row>
        <row r="59">
          <cell r="D59">
            <v>2367</v>
          </cell>
        </row>
        <row r="60">
          <cell r="D60">
            <v>3082</v>
          </cell>
        </row>
        <row r="61">
          <cell r="D61">
            <v>3147</v>
          </cell>
        </row>
        <row r="62">
          <cell r="D62">
            <v>3683</v>
          </cell>
        </row>
        <row r="63">
          <cell r="D63">
            <v>2579</v>
          </cell>
        </row>
        <row r="64">
          <cell r="D64">
            <v>2460</v>
          </cell>
        </row>
        <row r="65">
          <cell r="D65">
            <v>3619</v>
          </cell>
        </row>
        <row r="66">
          <cell r="D66">
            <v>2318</v>
          </cell>
        </row>
        <row r="67">
          <cell r="D67">
            <v>5114</v>
          </cell>
        </row>
        <row r="68">
          <cell r="D68">
            <v>4030</v>
          </cell>
        </row>
        <row r="69">
          <cell r="D69">
            <v>3777</v>
          </cell>
        </row>
        <row r="70">
          <cell r="D70">
            <v>2469</v>
          </cell>
        </row>
        <row r="71">
          <cell r="D71">
            <v>2405</v>
          </cell>
        </row>
        <row r="72">
          <cell r="D72">
            <v>2598</v>
          </cell>
        </row>
        <row r="73">
          <cell r="D73">
            <v>1520</v>
          </cell>
        </row>
        <row r="74">
          <cell r="D74">
            <v>2389</v>
          </cell>
        </row>
        <row r="75">
          <cell r="D75">
            <v>3141</v>
          </cell>
        </row>
        <row r="76">
          <cell r="D76">
            <v>3763</v>
          </cell>
        </row>
        <row r="77">
          <cell r="D77">
            <v>2694</v>
          </cell>
        </row>
        <row r="78">
          <cell r="D78">
            <v>4045</v>
          </cell>
        </row>
        <row r="79">
          <cell r="D79">
            <v>3559</v>
          </cell>
        </row>
        <row r="80">
          <cell r="D80">
            <v>3109</v>
          </cell>
        </row>
        <row r="81">
          <cell r="D81">
            <v>1545</v>
          </cell>
        </row>
        <row r="82">
          <cell r="D82">
            <v>1578</v>
          </cell>
        </row>
        <row r="83">
          <cell r="D83">
            <v>1301</v>
          </cell>
        </row>
        <row r="84">
          <cell r="D84">
            <v>1548</v>
          </cell>
        </row>
        <row r="85">
          <cell r="D85">
            <v>1945</v>
          </cell>
        </row>
        <row r="86">
          <cell r="D86">
            <v>4034</v>
          </cell>
        </row>
        <row r="87">
          <cell r="D87">
            <v>3176</v>
          </cell>
        </row>
        <row r="88">
          <cell r="D88">
            <v>3019</v>
          </cell>
        </row>
        <row r="89">
          <cell r="D89">
            <v>4529</v>
          </cell>
        </row>
        <row r="90">
          <cell r="D90">
            <v>4431</v>
          </cell>
        </row>
        <row r="91">
          <cell r="D91">
            <v>4229</v>
          </cell>
        </row>
        <row r="92">
          <cell r="D92">
            <v>2559</v>
          </cell>
        </row>
        <row r="93">
          <cell r="D93">
            <v>3372</v>
          </cell>
        </row>
        <row r="94">
          <cell r="D94">
            <v>1337</v>
          </cell>
        </row>
        <row r="95">
          <cell r="D95">
            <v>3443</v>
          </cell>
        </row>
        <row r="96">
          <cell r="D96">
            <v>3274</v>
          </cell>
        </row>
        <row r="97">
          <cell r="D97">
            <v>1797</v>
          </cell>
        </row>
        <row r="98">
          <cell r="D98">
            <v>3990</v>
          </cell>
        </row>
        <row r="99">
          <cell r="D99">
            <v>2575</v>
          </cell>
        </row>
        <row r="100">
          <cell r="D100">
            <v>3173</v>
          </cell>
        </row>
        <row r="101">
          <cell r="D101">
            <v>2515</v>
          </cell>
        </row>
        <row r="102">
          <cell r="D102">
            <v>3274</v>
          </cell>
        </row>
        <row r="103">
          <cell r="D103">
            <v>2430</v>
          </cell>
        </row>
        <row r="104">
          <cell r="D104">
            <v>3047</v>
          </cell>
        </row>
        <row r="105">
          <cell r="D105">
            <v>3274</v>
          </cell>
        </row>
        <row r="106">
          <cell r="D106">
            <v>3217</v>
          </cell>
        </row>
        <row r="107">
          <cell r="D107">
            <v>2749</v>
          </cell>
        </row>
        <row r="108">
          <cell r="D108">
            <v>2468</v>
          </cell>
        </row>
        <row r="109">
          <cell r="D109">
            <v>2887</v>
          </cell>
        </row>
        <row r="110">
          <cell r="D110">
            <v>1672</v>
          </cell>
        </row>
        <row r="111">
          <cell r="D111">
            <v>1860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S90"/>
  <sheetViews>
    <sheetView workbookViewId="0">
      <selection activeCell="P12" sqref="P12"/>
    </sheetView>
  </sheetViews>
  <sheetFormatPr defaultColWidth="9.1047619047619" defaultRowHeight="16.5"/>
  <cols>
    <col min="1" max="1" width="3" style="239" customWidth="1"/>
    <col min="2" max="2" width="9.55238095238095" style="239" customWidth="1"/>
    <col min="3" max="3" width="18.4380952380952" style="239" customWidth="1"/>
    <col min="4" max="4" width="11.4380952380952" style="239" customWidth="1"/>
    <col min="5" max="5" width="7" style="239" customWidth="1"/>
    <col min="6" max="6" width="6.66666666666667" style="239" customWidth="1"/>
    <col min="7" max="7" width="5.33333333333333" style="239" customWidth="1"/>
    <col min="8" max="8" width="5.88571428571429" style="239" customWidth="1"/>
    <col min="9" max="9" width="6.66666666666667" style="239" customWidth="1"/>
    <col min="10" max="10" width="5.55238095238095" style="239" customWidth="1"/>
    <col min="11" max="11" width="7.88571428571429" style="239" customWidth="1"/>
    <col min="12" max="12" width="6.88571428571429" style="239" customWidth="1"/>
    <col min="13" max="13" width="5.33333333333333" style="239" customWidth="1"/>
    <col min="14" max="14" width="6.88571428571429" style="239" customWidth="1"/>
    <col min="15" max="17" width="7.21904761904762" style="239" customWidth="1"/>
    <col min="18" max="18" width="11.552380952381" style="239" customWidth="1"/>
    <col min="19" max="19" width="15.6666666666667" style="239" customWidth="1"/>
    <col min="20" max="16384" width="9.1047619047619" style="239"/>
  </cols>
  <sheetData>
    <row r="2" s="237" customFormat="1" spans="1:19">
      <c r="A2" s="240" t="s">
        <v>0</v>
      </c>
      <c r="B2" s="240" t="s">
        <v>1</v>
      </c>
      <c r="C2" s="240" t="s">
        <v>2</v>
      </c>
      <c r="D2" s="240" t="s">
        <v>3</v>
      </c>
      <c r="E2" s="240" t="s">
        <v>4</v>
      </c>
      <c r="F2" s="240"/>
      <c r="G2" s="240"/>
      <c r="H2" s="240"/>
      <c r="I2" s="240"/>
      <c r="J2" s="240"/>
      <c r="K2" s="240"/>
      <c r="L2" s="240"/>
      <c r="M2" s="240"/>
      <c r="N2" s="240"/>
      <c r="O2" s="240"/>
      <c r="P2" s="240"/>
      <c r="Q2" s="240" t="s">
        <v>5</v>
      </c>
      <c r="R2" s="240" t="s">
        <v>6</v>
      </c>
      <c r="S2" s="240" t="s">
        <v>7</v>
      </c>
    </row>
    <row r="3" s="237" customFormat="1" spans="1:19">
      <c r="A3" s="240" t="s">
        <v>0</v>
      </c>
      <c r="B3" s="240" t="s">
        <v>1</v>
      </c>
      <c r="C3" s="240" t="s">
        <v>2</v>
      </c>
      <c r="D3" s="240" t="s">
        <v>3</v>
      </c>
      <c r="E3" s="240" t="s">
        <v>8</v>
      </c>
      <c r="F3" s="240"/>
      <c r="G3" s="240"/>
      <c r="H3" s="240" t="s">
        <v>9</v>
      </c>
      <c r="I3" s="240"/>
      <c r="J3" s="240"/>
      <c r="K3" s="240" t="s">
        <v>10</v>
      </c>
      <c r="L3" s="240"/>
      <c r="M3" s="240"/>
      <c r="N3" s="240" t="s">
        <v>11</v>
      </c>
      <c r="O3" s="240"/>
      <c r="P3" s="240"/>
      <c r="Q3" s="240" t="s">
        <v>5</v>
      </c>
      <c r="R3" s="240" t="s">
        <v>6</v>
      </c>
      <c r="S3" s="240" t="s">
        <v>7</v>
      </c>
    </row>
    <row r="4" s="237" customFormat="1" ht="24" spans="1:19">
      <c r="A4" s="240" t="s">
        <v>0</v>
      </c>
      <c r="B4" s="240" t="s">
        <v>1</v>
      </c>
      <c r="C4" s="240" t="s">
        <v>2</v>
      </c>
      <c r="D4" s="240" t="s">
        <v>3</v>
      </c>
      <c r="E4" s="240" t="s">
        <v>12</v>
      </c>
      <c r="F4" s="240" t="s">
        <v>13</v>
      </c>
      <c r="G4" s="240"/>
      <c r="H4" s="240" t="s">
        <v>12</v>
      </c>
      <c r="I4" s="240" t="s">
        <v>14</v>
      </c>
      <c r="J4" s="240"/>
      <c r="K4" s="240" t="s">
        <v>12</v>
      </c>
      <c r="L4" s="240" t="s">
        <v>15</v>
      </c>
      <c r="M4" s="240"/>
      <c r="N4" s="240" t="s">
        <v>12</v>
      </c>
      <c r="O4" s="240" t="s">
        <v>16</v>
      </c>
      <c r="P4" s="240"/>
      <c r="Q4" s="240" t="s">
        <v>5</v>
      </c>
      <c r="R4" s="240" t="s">
        <v>6</v>
      </c>
      <c r="S4" s="240" t="s">
        <v>7</v>
      </c>
    </row>
    <row r="5" s="237" customFormat="1" ht="36" spans="1:19">
      <c r="A5" s="240" t="s">
        <v>0</v>
      </c>
      <c r="B5" s="240" t="s">
        <v>1</v>
      </c>
      <c r="C5" s="240" t="s">
        <v>2</v>
      </c>
      <c r="D5" s="240" t="s">
        <v>3</v>
      </c>
      <c r="E5" s="240" t="s">
        <v>17</v>
      </c>
      <c r="F5" s="240" t="s">
        <v>18</v>
      </c>
      <c r="G5" s="240" t="s">
        <v>19</v>
      </c>
      <c r="H5" s="240" t="s">
        <v>20</v>
      </c>
      <c r="I5" s="240" t="s">
        <v>21</v>
      </c>
      <c r="J5" s="240" t="s">
        <v>19</v>
      </c>
      <c r="K5" s="240" t="s">
        <v>22</v>
      </c>
      <c r="L5" s="240" t="s">
        <v>23</v>
      </c>
      <c r="M5" s="240" t="s">
        <v>19</v>
      </c>
      <c r="N5" s="240" t="s">
        <v>24</v>
      </c>
      <c r="O5" s="240" t="s">
        <v>25</v>
      </c>
      <c r="P5" s="240" t="s">
        <v>19</v>
      </c>
      <c r="Q5" s="240" t="s">
        <v>5</v>
      </c>
      <c r="R5" s="240" t="s">
        <v>6</v>
      </c>
      <c r="S5" s="240" t="s">
        <v>7</v>
      </c>
    </row>
    <row r="6" spans="1:19">
      <c r="A6" s="241">
        <v>1</v>
      </c>
      <c r="B6" s="242">
        <v>2</v>
      </c>
      <c r="C6" s="242">
        <v>3</v>
      </c>
      <c r="D6" s="242">
        <v>4</v>
      </c>
      <c r="E6" s="242">
        <v>5</v>
      </c>
      <c r="F6" s="242">
        <v>6</v>
      </c>
      <c r="G6" s="242">
        <v>7</v>
      </c>
      <c r="H6" s="242">
        <v>8</v>
      </c>
      <c r="I6" s="242">
        <v>9</v>
      </c>
      <c r="J6" s="242">
        <v>10</v>
      </c>
      <c r="K6" s="242">
        <v>11</v>
      </c>
      <c r="L6" s="242">
        <v>12</v>
      </c>
      <c r="M6" s="242">
        <v>13</v>
      </c>
      <c r="N6" s="242">
        <v>14</v>
      </c>
      <c r="O6" s="242">
        <v>15</v>
      </c>
      <c r="P6" s="242">
        <v>16</v>
      </c>
      <c r="Q6" s="242">
        <v>17</v>
      </c>
      <c r="R6" s="242">
        <v>18</v>
      </c>
      <c r="S6" s="242">
        <v>19</v>
      </c>
    </row>
    <row r="7" spans="1:19">
      <c r="A7" s="243">
        <v>1</v>
      </c>
      <c r="B7" s="243" t="s">
        <v>26</v>
      </c>
      <c r="C7" s="243" t="s">
        <v>27</v>
      </c>
      <c r="D7" s="244">
        <v>468500000</v>
      </c>
      <c r="E7" s="244">
        <v>6841</v>
      </c>
      <c r="F7" s="245">
        <v>0.021648597</v>
      </c>
      <c r="G7" s="243">
        <v>0.0056286</v>
      </c>
      <c r="H7" s="243">
        <v>503</v>
      </c>
      <c r="I7" s="243">
        <v>0.012037813</v>
      </c>
      <c r="J7" s="243">
        <v>0.0036113</v>
      </c>
      <c r="K7" s="243">
        <v>3.87</v>
      </c>
      <c r="L7" s="243">
        <v>0.007048025</v>
      </c>
      <c r="M7" s="243">
        <v>0.0010572</v>
      </c>
      <c r="N7" s="243">
        <v>44.53945058</v>
      </c>
      <c r="O7" s="243">
        <v>0.0104</v>
      </c>
      <c r="P7" s="243">
        <v>0.00302</v>
      </c>
      <c r="Q7" s="243">
        <v>0.01331</v>
      </c>
      <c r="R7" s="244">
        <v>395174801</v>
      </c>
      <c r="S7" s="244">
        <v>863674801</v>
      </c>
    </row>
    <row r="8" spans="1:19">
      <c r="A8" s="243">
        <v>2</v>
      </c>
      <c r="B8" s="243" t="s">
        <v>28</v>
      </c>
      <c r="C8" s="243" t="s">
        <v>29</v>
      </c>
      <c r="D8" s="244">
        <v>468500000</v>
      </c>
      <c r="E8" s="244">
        <v>2883</v>
      </c>
      <c r="F8" s="245">
        <v>0.00912336</v>
      </c>
      <c r="G8" s="243">
        <v>0.0023721</v>
      </c>
      <c r="H8" s="243">
        <v>527</v>
      </c>
      <c r="I8" s="243">
        <v>0.012612181</v>
      </c>
      <c r="J8" s="243">
        <v>0.0037837</v>
      </c>
      <c r="K8" s="243">
        <v>5.7</v>
      </c>
      <c r="L8" s="243">
        <v>0.010380812</v>
      </c>
      <c r="M8" s="243">
        <v>0.0015571</v>
      </c>
      <c r="N8" s="243">
        <v>51.43787863</v>
      </c>
      <c r="O8" s="243">
        <v>0.0120107</v>
      </c>
      <c r="P8" s="243">
        <v>0.00348</v>
      </c>
      <c r="Q8" s="243">
        <v>0.0112</v>
      </c>
      <c r="R8" s="244">
        <v>332329766</v>
      </c>
      <c r="S8" s="244">
        <v>800829766</v>
      </c>
    </row>
    <row r="9" spans="1:19">
      <c r="A9" s="243">
        <v>3</v>
      </c>
      <c r="B9" s="243" t="s">
        <v>28</v>
      </c>
      <c r="C9" s="243" t="s">
        <v>30</v>
      </c>
      <c r="D9" s="244">
        <v>468500000</v>
      </c>
      <c r="E9" s="244">
        <v>4731</v>
      </c>
      <c r="F9" s="245">
        <v>0.014971424</v>
      </c>
      <c r="G9" s="243">
        <v>0.0038926</v>
      </c>
      <c r="H9" s="243">
        <v>451</v>
      </c>
      <c r="I9" s="243">
        <v>0.010793347</v>
      </c>
      <c r="J9" s="243">
        <v>0.003238</v>
      </c>
      <c r="K9" s="243">
        <v>5</v>
      </c>
      <c r="L9" s="243">
        <v>0.009105975</v>
      </c>
      <c r="M9" s="243">
        <v>0.0013659</v>
      </c>
      <c r="N9" s="243">
        <v>54.12950864</v>
      </c>
      <c r="O9" s="243">
        <v>0.0126392</v>
      </c>
      <c r="P9" s="243">
        <v>0.00367</v>
      </c>
      <c r="Q9" s="243">
        <v>0.01216</v>
      </c>
      <c r="R9" s="244">
        <v>361000114</v>
      </c>
      <c r="S9" s="244">
        <v>829500114</v>
      </c>
    </row>
    <row r="10" spans="1:19">
      <c r="A10" s="243">
        <v>4</v>
      </c>
      <c r="B10" s="243" t="s">
        <v>28</v>
      </c>
      <c r="C10" s="243" t="s">
        <v>31</v>
      </c>
      <c r="D10" s="244">
        <v>468500000</v>
      </c>
      <c r="E10" s="244">
        <v>3776</v>
      </c>
      <c r="F10" s="245">
        <v>0.011949291</v>
      </c>
      <c r="G10" s="243">
        <v>0.0031068</v>
      </c>
      <c r="H10" s="243">
        <v>302</v>
      </c>
      <c r="I10" s="243">
        <v>0.007227474</v>
      </c>
      <c r="J10" s="243">
        <v>0.0021682</v>
      </c>
      <c r="K10" s="243">
        <v>1.57</v>
      </c>
      <c r="L10" s="243">
        <v>0.002859276</v>
      </c>
      <c r="M10" s="243">
        <v>0.0004289</v>
      </c>
      <c r="N10" s="243">
        <v>51.54179483</v>
      </c>
      <c r="O10" s="243">
        <v>0.012035</v>
      </c>
      <c r="P10" s="243">
        <v>0.00349</v>
      </c>
      <c r="Q10" s="243">
        <v>0.00919</v>
      </c>
      <c r="R10" s="244">
        <v>272908445</v>
      </c>
      <c r="S10" s="244">
        <v>741408445</v>
      </c>
    </row>
    <row r="11" spans="1:19">
      <c r="A11" s="243">
        <v>5</v>
      </c>
      <c r="B11" s="243" t="s">
        <v>28</v>
      </c>
      <c r="C11" s="243" t="s">
        <v>32</v>
      </c>
      <c r="D11" s="244">
        <v>468500000</v>
      </c>
      <c r="E11" s="244">
        <v>3841</v>
      </c>
      <c r="F11" s="245">
        <v>0.012154986</v>
      </c>
      <c r="G11" s="243">
        <v>0.0031603</v>
      </c>
      <c r="H11" s="243">
        <v>438</v>
      </c>
      <c r="I11" s="243">
        <v>0.01048223</v>
      </c>
      <c r="J11" s="243">
        <v>0.0031447</v>
      </c>
      <c r="K11" s="243">
        <v>6.77</v>
      </c>
      <c r="L11" s="243">
        <v>0.012329491</v>
      </c>
      <c r="M11" s="243">
        <v>0.0018494</v>
      </c>
      <c r="N11" s="243">
        <v>51.22392251</v>
      </c>
      <c r="O11" s="243">
        <v>0.0119608</v>
      </c>
      <c r="P11" s="243">
        <v>0.00347</v>
      </c>
      <c r="Q11" s="243">
        <v>0.01162</v>
      </c>
      <c r="R11" s="244">
        <v>345005931</v>
      </c>
      <c r="S11" s="244">
        <v>813505931</v>
      </c>
    </row>
    <row r="12" spans="1:19">
      <c r="A12" s="243">
        <v>6</v>
      </c>
      <c r="B12" s="243" t="s">
        <v>28</v>
      </c>
      <c r="C12" s="243" t="s">
        <v>33</v>
      </c>
      <c r="D12" s="244">
        <v>468500000</v>
      </c>
      <c r="E12" s="244">
        <v>3260</v>
      </c>
      <c r="F12" s="245">
        <v>0.01031639</v>
      </c>
      <c r="G12" s="243">
        <v>0.0026823</v>
      </c>
      <c r="H12" s="243">
        <v>676</v>
      </c>
      <c r="I12" s="243">
        <v>0.016178054</v>
      </c>
      <c r="J12" s="243">
        <v>0.0048534</v>
      </c>
      <c r="K12" s="243">
        <v>5.55</v>
      </c>
      <c r="L12" s="243">
        <v>0.010107633</v>
      </c>
      <c r="M12" s="243">
        <v>0.0015161</v>
      </c>
      <c r="N12" s="243">
        <v>48.51145545</v>
      </c>
      <c r="O12" s="243">
        <v>0.0113274</v>
      </c>
      <c r="P12" s="243">
        <v>0.00328</v>
      </c>
      <c r="Q12" s="243">
        <v>0.01234</v>
      </c>
      <c r="R12" s="244">
        <v>366192438</v>
      </c>
      <c r="S12" s="244">
        <v>834692438</v>
      </c>
    </row>
    <row r="13" spans="1:19">
      <c r="A13" s="243">
        <v>7</v>
      </c>
      <c r="B13" s="243" t="s">
        <v>28</v>
      </c>
      <c r="C13" s="243" t="s">
        <v>34</v>
      </c>
      <c r="D13" s="244">
        <v>468500000</v>
      </c>
      <c r="E13" s="244">
        <v>3507</v>
      </c>
      <c r="F13" s="245">
        <v>0.011098031</v>
      </c>
      <c r="G13" s="243">
        <v>0.0028855</v>
      </c>
      <c r="H13" s="243">
        <v>609</v>
      </c>
      <c r="I13" s="243">
        <v>0.014574608</v>
      </c>
      <c r="J13" s="243">
        <v>0.0043724</v>
      </c>
      <c r="K13" s="243">
        <v>4.76</v>
      </c>
      <c r="L13" s="243">
        <v>0.008668889</v>
      </c>
      <c r="M13" s="243">
        <v>0.0013003</v>
      </c>
      <c r="N13" s="243">
        <v>46.49168501</v>
      </c>
      <c r="O13" s="243">
        <v>0.0108558</v>
      </c>
      <c r="P13" s="243">
        <v>0.00315</v>
      </c>
      <c r="Q13" s="243">
        <v>0.01171</v>
      </c>
      <c r="R13" s="244">
        <v>347480644</v>
      </c>
      <c r="S13" s="244">
        <v>815980644</v>
      </c>
    </row>
    <row r="14" spans="1:19">
      <c r="A14" s="243">
        <v>8</v>
      </c>
      <c r="B14" s="243" t="s">
        <v>28</v>
      </c>
      <c r="C14" s="243" t="s">
        <v>35</v>
      </c>
      <c r="D14" s="244">
        <v>468500000</v>
      </c>
      <c r="E14" s="244">
        <v>3942</v>
      </c>
      <c r="F14" s="245">
        <v>0.012474605</v>
      </c>
      <c r="G14" s="243">
        <v>0.0032434</v>
      </c>
      <c r="H14" s="243">
        <v>882</v>
      </c>
      <c r="I14" s="243">
        <v>0.021108053</v>
      </c>
      <c r="J14" s="243">
        <v>0.0063324</v>
      </c>
      <c r="K14" s="243">
        <v>8.08</v>
      </c>
      <c r="L14" s="243">
        <v>0.014715256</v>
      </c>
      <c r="M14" s="243">
        <v>0.0022073</v>
      </c>
      <c r="N14" s="243">
        <v>45.34562471</v>
      </c>
      <c r="O14" s="243">
        <v>0.0105882</v>
      </c>
      <c r="P14" s="243">
        <v>0.00307</v>
      </c>
      <c r="Q14" s="243">
        <v>0.01485</v>
      </c>
      <c r="R14" s="244">
        <v>440901724</v>
      </c>
      <c r="S14" s="244">
        <v>909401724</v>
      </c>
    </row>
    <row r="15" spans="1:19">
      <c r="A15" s="243">
        <v>9</v>
      </c>
      <c r="B15" s="243" t="s">
        <v>28</v>
      </c>
      <c r="C15" s="243" t="s">
        <v>36</v>
      </c>
      <c r="D15" s="244">
        <v>468500000</v>
      </c>
      <c r="E15" s="244">
        <v>4577</v>
      </c>
      <c r="F15" s="245">
        <v>0.014484086</v>
      </c>
      <c r="G15" s="243">
        <v>0.0037659</v>
      </c>
      <c r="H15" s="243">
        <v>374</v>
      </c>
      <c r="I15" s="243">
        <v>0.00895058</v>
      </c>
      <c r="J15" s="243">
        <v>0.0026852</v>
      </c>
      <c r="K15" s="243">
        <v>3.76</v>
      </c>
      <c r="L15" s="243">
        <v>0.006847693</v>
      </c>
      <c r="M15" s="243">
        <v>0.0010272</v>
      </c>
      <c r="N15" s="243">
        <v>51.22392251</v>
      </c>
      <c r="O15" s="243">
        <v>0.0119608</v>
      </c>
      <c r="P15" s="243">
        <v>0.00347</v>
      </c>
      <c r="Q15" s="243">
        <v>0.01095</v>
      </c>
      <c r="R15" s="244">
        <v>324934322</v>
      </c>
      <c r="S15" s="244">
        <v>793434322</v>
      </c>
    </row>
    <row r="16" spans="1:19">
      <c r="A16" s="243">
        <v>10</v>
      </c>
      <c r="B16" s="243" t="s">
        <v>28</v>
      </c>
      <c r="C16" s="243" t="s">
        <v>37</v>
      </c>
      <c r="D16" s="244">
        <v>468500000</v>
      </c>
      <c r="E16" s="244">
        <v>4951</v>
      </c>
      <c r="F16" s="245">
        <v>0.015667622</v>
      </c>
      <c r="G16" s="243">
        <v>0.0040736</v>
      </c>
      <c r="H16" s="243">
        <v>532</v>
      </c>
      <c r="I16" s="243">
        <v>0.012731842</v>
      </c>
      <c r="J16" s="243">
        <v>0.0038196</v>
      </c>
      <c r="K16" s="243">
        <v>5.71</v>
      </c>
      <c r="L16" s="243">
        <v>0.010399024</v>
      </c>
      <c r="M16" s="243">
        <v>0.0015599</v>
      </c>
      <c r="N16" s="243">
        <v>50.62843176</v>
      </c>
      <c r="O16" s="243">
        <v>0.0118217</v>
      </c>
      <c r="P16" s="243">
        <v>0.00343</v>
      </c>
      <c r="Q16" s="243">
        <v>0.01288</v>
      </c>
      <c r="R16" s="244">
        <v>382355310</v>
      </c>
      <c r="S16" s="244">
        <v>850855310</v>
      </c>
    </row>
    <row r="17" spans="1:19">
      <c r="A17" s="243">
        <v>11</v>
      </c>
      <c r="B17" s="243" t="s">
        <v>28</v>
      </c>
      <c r="C17" s="243" t="s">
        <v>38</v>
      </c>
      <c r="D17" s="244">
        <v>468500000</v>
      </c>
      <c r="E17" s="244">
        <v>2980</v>
      </c>
      <c r="F17" s="245">
        <v>0.00943032</v>
      </c>
      <c r="G17" s="243">
        <v>0.0024519</v>
      </c>
      <c r="H17" s="243">
        <v>453</v>
      </c>
      <c r="I17" s="243">
        <v>0.010841211</v>
      </c>
      <c r="J17" s="243">
        <v>0.0032524</v>
      </c>
      <c r="K17" s="243">
        <v>4.16</v>
      </c>
      <c r="L17" s="243">
        <v>0.007576171</v>
      </c>
      <c r="M17" s="243">
        <v>0.0011364</v>
      </c>
      <c r="N17" s="243">
        <v>51.04376718</v>
      </c>
      <c r="O17" s="243">
        <v>0.0119187</v>
      </c>
      <c r="P17" s="243">
        <v>0.00346</v>
      </c>
      <c r="Q17" s="243">
        <v>0.0103</v>
      </c>
      <c r="R17" s="244">
        <v>305648762</v>
      </c>
      <c r="S17" s="244">
        <v>774148762</v>
      </c>
    </row>
    <row r="18" spans="1:19">
      <c r="A18" s="243">
        <v>12</v>
      </c>
      <c r="B18" s="243" t="s">
        <v>28</v>
      </c>
      <c r="C18" s="243" t="s">
        <v>39</v>
      </c>
      <c r="D18" s="244">
        <v>468500000</v>
      </c>
      <c r="E18" s="244">
        <v>3773</v>
      </c>
      <c r="F18" s="245">
        <v>0.011939798</v>
      </c>
      <c r="G18" s="243">
        <v>0.0031043</v>
      </c>
      <c r="H18" s="243">
        <v>235</v>
      </c>
      <c r="I18" s="243">
        <v>0.005624028</v>
      </c>
      <c r="J18" s="243">
        <v>0.0016872</v>
      </c>
      <c r="K18" s="243">
        <v>2.7</v>
      </c>
      <c r="L18" s="243">
        <v>0.004917227</v>
      </c>
      <c r="M18" s="243">
        <v>0.0007376</v>
      </c>
      <c r="N18" s="243">
        <v>49.18416476</v>
      </c>
      <c r="O18" s="243">
        <v>0.0114845</v>
      </c>
      <c r="P18" s="243">
        <v>0.00333</v>
      </c>
      <c r="Q18" s="243">
        <v>0.00886</v>
      </c>
      <c r="R18" s="244">
        <v>262980775</v>
      </c>
      <c r="S18" s="244">
        <v>731480775</v>
      </c>
    </row>
    <row r="19" spans="1:19">
      <c r="A19" s="243">
        <v>13</v>
      </c>
      <c r="B19" s="243" t="s">
        <v>40</v>
      </c>
      <c r="C19" s="243" t="s">
        <v>41</v>
      </c>
      <c r="D19" s="244">
        <v>468500000</v>
      </c>
      <c r="E19" s="244">
        <v>3008</v>
      </c>
      <c r="F19" s="245">
        <v>0.009518927</v>
      </c>
      <c r="G19" s="243">
        <v>0.0024749</v>
      </c>
      <c r="H19" s="243">
        <v>339</v>
      </c>
      <c r="I19" s="243">
        <v>0.008112959</v>
      </c>
      <c r="J19" s="243">
        <v>0.0024339</v>
      </c>
      <c r="K19" s="243">
        <v>3.19</v>
      </c>
      <c r="L19" s="243">
        <v>0.005809612</v>
      </c>
      <c r="M19" s="243">
        <v>0.0008714</v>
      </c>
      <c r="N19" s="243">
        <v>54.10907896</v>
      </c>
      <c r="O19" s="243">
        <v>0.0126345</v>
      </c>
      <c r="P19" s="243">
        <v>0.00366</v>
      </c>
      <c r="Q19" s="243">
        <v>0.00944</v>
      </c>
      <c r="R19" s="244">
        <v>280333491</v>
      </c>
      <c r="S19" s="244">
        <v>748833491</v>
      </c>
    </row>
    <row r="20" spans="1:19">
      <c r="A20" s="243">
        <v>14</v>
      </c>
      <c r="B20" s="243" t="s">
        <v>40</v>
      </c>
      <c r="C20" s="243" t="s">
        <v>42</v>
      </c>
      <c r="D20" s="244">
        <v>468500000</v>
      </c>
      <c r="E20" s="244">
        <v>4885</v>
      </c>
      <c r="F20" s="245">
        <v>0.015458763</v>
      </c>
      <c r="G20" s="243">
        <v>0.0040193</v>
      </c>
      <c r="H20" s="243">
        <v>233</v>
      </c>
      <c r="I20" s="243">
        <v>0.005576164</v>
      </c>
      <c r="J20" s="243">
        <v>0.0016728</v>
      </c>
      <c r="K20" s="243">
        <v>3.75</v>
      </c>
      <c r="L20" s="243">
        <v>0.006829482</v>
      </c>
      <c r="M20" s="243">
        <v>0.0010244</v>
      </c>
      <c r="N20" s="243">
        <v>58.28996001</v>
      </c>
      <c r="O20" s="243">
        <v>0.0136107</v>
      </c>
      <c r="P20" s="243">
        <v>0.00395</v>
      </c>
      <c r="Q20" s="243">
        <v>0.01066</v>
      </c>
      <c r="R20" s="244">
        <v>316529155</v>
      </c>
      <c r="S20" s="244">
        <v>785029155</v>
      </c>
    </row>
    <row r="21" spans="1:19">
      <c r="A21" s="243">
        <v>15</v>
      </c>
      <c r="B21" s="243" t="s">
        <v>40</v>
      </c>
      <c r="C21" s="243" t="s">
        <v>43</v>
      </c>
      <c r="D21" s="244">
        <v>468500000</v>
      </c>
      <c r="E21" s="244">
        <v>3344</v>
      </c>
      <c r="F21" s="245">
        <v>0.010582212</v>
      </c>
      <c r="G21" s="243">
        <v>0.0027514</v>
      </c>
      <c r="H21" s="243">
        <v>278</v>
      </c>
      <c r="I21" s="243">
        <v>0.006653105</v>
      </c>
      <c r="J21" s="243">
        <v>0.0019959</v>
      </c>
      <c r="K21" s="243">
        <v>6.04</v>
      </c>
      <c r="L21" s="243">
        <v>0.011000018</v>
      </c>
      <c r="M21" s="243">
        <v>0.00165</v>
      </c>
      <c r="N21" s="243">
        <v>54.91852583</v>
      </c>
      <c r="O21" s="243">
        <v>0.0128235</v>
      </c>
      <c r="P21" s="243">
        <v>0.00372</v>
      </c>
      <c r="Q21" s="243">
        <v>0.01012</v>
      </c>
      <c r="R21" s="244">
        <v>300276617</v>
      </c>
      <c r="S21" s="244">
        <v>768776617</v>
      </c>
    </row>
    <row r="22" spans="1:19">
      <c r="A22" s="243">
        <v>16</v>
      </c>
      <c r="B22" s="243" t="s">
        <v>40</v>
      </c>
      <c r="C22" s="243" t="s">
        <v>44</v>
      </c>
      <c r="D22" s="244">
        <v>468500000</v>
      </c>
      <c r="E22" s="244">
        <v>2656</v>
      </c>
      <c r="F22" s="245">
        <v>0.00840501</v>
      </c>
      <c r="G22" s="243">
        <v>0.0021853</v>
      </c>
      <c r="H22" s="243">
        <v>424</v>
      </c>
      <c r="I22" s="243">
        <v>0.010147182</v>
      </c>
      <c r="J22" s="243">
        <v>0.0030442</v>
      </c>
      <c r="K22" s="243">
        <v>3.73</v>
      </c>
      <c r="L22" s="243">
        <v>0.006793058</v>
      </c>
      <c r="M22" s="243">
        <v>0.001019</v>
      </c>
      <c r="N22" s="243">
        <v>56.95860394</v>
      </c>
      <c r="O22" s="243">
        <v>0.0132998</v>
      </c>
      <c r="P22" s="243">
        <v>0.00386</v>
      </c>
      <c r="Q22" s="243">
        <v>0.01011</v>
      </c>
      <c r="R22" s="244">
        <v>299957536</v>
      </c>
      <c r="S22" s="244">
        <v>768457536</v>
      </c>
    </row>
    <row r="23" spans="1:19">
      <c r="A23" s="243">
        <v>17</v>
      </c>
      <c r="B23" s="243" t="s">
        <v>40</v>
      </c>
      <c r="C23" s="243" t="s">
        <v>45</v>
      </c>
      <c r="D23" s="244">
        <v>468500000</v>
      </c>
      <c r="E23" s="244">
        <v>3324</v>
      </c>
      <c r="F23" s="245">
        <v>0.010518921</v>
      </c>
      <c r="G23" s="243">
        <v>0.0027349</v>
      </c>
      <c r="H23" s="243">
        <v>290</v>
      </c>
      <c r="I23" s="243">
        <v>0.00694029</v>
      </c>
      <c r="J23" s="243">
        <v>0.0020821</v>
      </c>
      <c r="K23" s="243">
        <v>3.75</v>
      </c>
      <c r="L23" s="243">
        <v>0.006829482</v>
      </c>
      <c r="M23" s="243">
        <v>0.0010244</v>
      </c>
      <c r="N23" s="243">
        <v>61.51755318</v>
      </c>
      <c r="O23" s="243">
        <v>0.0143643</v>
      </c>
      <c r="P23" s="243">
        <v>0.00417</v>
      </c>
      <c r="Q23" s="243">
        <v>0.01001</v>
      </c>
      <c r="R23" s="244">
        <v>297040339</v>
      </c>
      <c r="S23" s="244">
        <v>765540339</v>
      </c>
    </row>
    <row r="24" spans="1:19">
      <c r="A24" s="243">
        <v>18</v>
      </c>
      <c r="B24" s="243" t="s">
        <v>46</v>
      </c>
      <c r="C24" s="243" t="s">
        <v>46</v>
      </c>
      <c r="D24" s="244">
        <v>468500000</v>
      </c>
      <c r="E24" s="244">
        <v>3989</v>
      </c>
      <c r="F24" s="245">
        <v>0.012623338</v>
      </c>
      <c r="G24" s="243">
        <v>0.0032821</v>
      </c>
      <c r="H24" s="243">
        <v>530</v>
      </c>
      <c r="I24" s="243">
        <v>0.012683978</v>
      </c>
      <c r="J24" s="243">
        <v>0.0038052</v>
      </c>
      <c r="K24" s="243">
        <v>6.25</v>
      </c>
      <c r="L24" s="243">
        <v>0.011382469</v>
      </c>
      <c r="M24" s="243">
        <v>0.0017074</v>
      </c>
      <c r="N24" s="243">
        <v>47.61337161</v>
      </c>
      <c r="O24" s="243">
        <v>0.0111177</v>
      </c>
      <c r="P24" s="243">
        <v>0.00322</v>
      </c>
      <c r="Q24" s="243">
        <v>0.01202</v>
      </c>
      <c r="R24" s="244">
        <v>356753098</v>
      </c>
      <c r="S24" s="244">
        <v>825253098</v>
      </c>
    </row>
    <row r="25" spans="1:19">
      <c r="A25" s="243">
        <v>19</v>
      </c>
      <c r="B25" s="243" t="s">
        <v>46</v>
      </c>
      <c r="C25" s="243" t="s">
        <v>47</v>
      </c>
      <c r="D25" s="244">
        <v>468500000</v>
      </c>
      <c r="E25" s="244">
        <v>2776</v>
      </c>
      <c r="F25" s="245">
        <v>0.008784755</v>
      </c>
      <c r="G25" s="243">
        <v>0.002284</v>
      </c>
      <c r="H25" s="243">
        <v>361</v>
      </c>
      <c r="I25" s="243">
        <v>0.008639464</v>
      </c>
      <c r="J25" s="243">
        <v>0.0025918</v>
      </c>
      <c r="K25" s="243">
        <v>3.34</v>
      </c>
      <c r="L25" s="243">
        <v>0.006082792</v>
      </c>
      <c r="M25" s="243">
        <v>0.0009124</v>
      </c>
      <c r="N25" s="243">
        <v>56.05029991</v>
      </c>
      <c r="O25" s="243">
        <v>0.0130877</v>
      </c>
      <c r="P25" s="243">
        <v>0.0038</v>
      </c>
      <c r="Q25" s="243">
        <v>0.00958</v>
      </c>
      <c r="R25" s="244">
        <v>284474065</v>
      </c>
      <c r="S25" s="244">
        <v>752974065</v>
      </c>
    </row>
    <row r="26" spans="1:19">
      <c r="A26" s="243">
        <v>20</v>
      </c>
      <c r="B26" s="243" t="s">
        <v>46</v>
      </c>
      <c r="C26" s="243" t="s">
        <v>48</v>
      </c>
      <c r="D26" s="244">
        <v>468500000</v>
      </c>
      <c r="E26" s="244">
        <v>3392</v>
      </c>
      <c r="F26" s="245">
        <v>0.010734109</v>
      </c>
      <c r="G26" s="243">
        <v>0.0027909</v>
      </c>
      <c r="H26" s="243">
        <v>389</v>
      </c>
      <c r="I26" s="243">
        <v>0.009309561</v>
      </c>
      <c r="J26" s="243">
        <v>0.0027929</v>
      </c>
      <c r="K26" s="243">
        <v>5.91</v>
      </c>
      <c r="L26" s="243">
        <v>0.010763263</v>
      </c>
      <c r="M26" s="243">
        <v>0.0016145</v>
      </c>
      <c r="N26" s="243">
        <v>55.77614793</v>
      </c>
      <c r="O26" s="243">
        <v>0.0130237</v>
      </c>
      <c r="P26" s="243">
        <v>0.00378</v>
      </c>
      <c r="Q26" s="243">
        <v>0.01098</v>
      </c>
      <c r="R26" s="244">
        <v>325774037</v>
      </c>
      <c r="S26" s="244">
        <v>794274037</v>
      </c>
    </row>
    <row r="27" spans="1:19">
      <c r="A27" s="243">
        <v>21</v>
      </c>
      <c r="B27" s="243" t="s">
        <v>46</v>
      </c>
      <c r="C27" s="243" t="s">
        <v>49</v>
      </c>
      <c r="D27" s="244">
        <v>468500000</v>
      </c>
      <c r="E27" s="244">
        <v>3190</v>
      </c>
      <c r="F27" s="245">
        <v>0.010094873</v>
      </c>
      <c r="G27" s="243">
        <v>0.0026247</v>
      </c>
      <c r="H27" s="243">
        <v>423</v>
      </c>
      <c r="I27" s="243">
        <v>0.01012325</v>
      </c>
      <c r="J27" s="243">
        <v>0.003037</v>
      </c>
      <c r="K27" s="243">
        <v>6.92</v>
      </c>
      <c r="L27" s="243">
        <v>0.01260267</v>
      </c>
      <c r="M27" s="243">
        <v>0.0018904</v>
      </c>
      <c r="N27" s="243">
        <v>55.50853749</v>
      </c>
      <c r="O27" s="243">
        <v>0.0129612</v>
      </c>
      <c r="P27" s="243">
        <v>0.00376</v>
      </c>
      <c r="Q27" s="243">
        <v>0.01131</v>
      </c>
      <c r="R27" s="244">
        <v>335738474</v>
      </c>
      <c r="S27" s="244">
        <v>804238474</v>
      </c>
    </row>
    <row r="28" spans="1:19">
      <c r="A28" s="243">
        <v>22</v>
      </c>
      <c r="B28" s="243" t="s">
        <v>46</v>
      </c>
      <c r="C28" s="243" t="s">
        <v>50</v>
      </c>
      <c r="D28" s="244">
        <v>468500000</v>
      </c>
      <c r="E28" s="244">
        <v>3129</v>
      </c>
      <c r="F28" s="245">
        <v>0.009901836</v>
      </c>
      <c r="G28" s="243">
        <v>0.0025745</v>
      </c>
      <c r="H28" s="243">
        <v>335</v>
      </c>
      <c r="I28" s="243">
        <v>0.008017231</v>
      </c>
      <c r="J28" s="243">
        <v>0.0024052</v>
      </c>
      <c r="K28" s="243">
        <v>3.05</v>
      </c>
      <c r="L28" s="243">
        <v>0.005554645</v>
      </c>
      <c r="M28" s="243">
        <v>0.0008332</v>
      </c>
      <c r="N28" s="243">
        <v>59.18590221</v>
      </c>
      <c r="O28" s="243">
        <v>0.0138199</v>
      </c>
      <c r="P28" s="243">
        <v>0.00401</v>
      </c>
      <c r="Q28" s="243">
        <v>0.00982</v>
      </c>
      <c r="R28" s="244">
        <v>291505270</v>
      </c>
      <c r="S28" s="244">
        <v>760005270</v>
      </c>
    </row>
    <row r="29" spans="1:19">
      <c r="A29" s="243">
        <v>23</v>
      </c>
      <c r="B29" s="243" t="s">
        <v>46</v>
      </c>
      <c r="C29" s="243" t="s">
        <v>51</v>
      </c>
      <c r="D29" s="244">
        <v>468500000</v>
      </c>
      <c r="E29" s="244">
        <v>3387</v>
      </c>
      <c r="F29" s="245">
        <v>0.010718287</v>
      </c>
      <c r="G29" s="243">
        <v>0.0027868</v>
      </c>
      <c r="H29" s="243">
        <v>203</v>
      </c>
      <c r="I29" s="243">
        <v>0.004858203</v>
      </c>
      <c r="J29" s="243">
        <v>0.0014575</v>
      </c>
      <c r="K29" s="243">
        <v>3.23</v>
      </c>
      <c r="L29" s="243">
        <v>0.00588246</v>
      </c>
      <c r="M29" s="243">
        <v>0.0008824</v>
      </c>
      <c r="N29" s="243">
        <v>58.37941231</v>
      </c>
      <c r="O29" s="243">
        <v>0.0136316</v>
      </c>
      <c r="P29" s="243">
        <v>0.00395</v>
      </c>
      <c r="Q29" s="243">
        <v>0.00908</v>
      </c>
      <c r="R29" s="244">
        <v>269514011</v>
      </c>
      <c r="S29" s="244">
        <v>738014011</v>
      </c>
    </row>
    <row r="30" spans="1:19">
      <c r="A30" s="243">
        <v>24</v>
      </c>
      <c r="B30" s="243" t="s">
        <v>46</v>
      </c>
      <c r="C30" s="243" t="s">
        <v>52</v>
      </c>
      <c r="D30" s="244">
        <v>468500000</v>
      </c>
      <c r="E30" s="244">
        <v>3577</v>
      </c>
      <c r="F30" s="245">
        <v>0.011319549</v>
      </c>
      <c r="G30" s="243">
        <v>0.0029431</v>
      </c>
      <c r="H30" s="243">
        <v>314</v>
      </c>
      <c r="I30" s="243">
        <v>0.007514658</v>
      </c>
      <c r="J30" s="243">
        <v>0.0022544</v>
      </c>
      <c r="K30" s="243">
        <v>7.5</v>
      </c>
      <c r="L30" s="243">
        <v>0.013658963</v>
      </c>
      <c r="M30" s="243">
        <v>0.0020488</v>
      </c>
      <c r="N30" s="243">
        <v>59.22713969</v>
      </c>
      <c r="O30" s="243">
        <v>0.0138295</v>
      </c>
      <c r="P30" s="243">
        <v>0.00401</v>
      </c>
      <c r="Q30" s="243">
        <v>0.01126</v>
      </c>
      <c r="R30" s="244">
        <v>334138178</v>
      </c>
      <c r="S30" s="244">
        <v>802638178</v>
      </c>
    </row>
    <row r="31" spans="1:19">
      <c r="A31" s="243">
        <v>25</v>
      </c>
      <c r="B31" s="243" t="s">
        <v>46</v>
      </c>
      <c r="C31" s="243" t="s">
        <v>53</v>
      </c>
      <c r="D31" s="244">
        <v>468500000</v>
      </c>
      <c r="E31" s="244">
        <v>3174</v>
      </c>
      <c r="F31" s="245">
        <v>0.01004424</v>
      </c>
      <c r="G31" s="243">
        <v>0.0026115</v>
      </c>
      <c r="H31" s="243">
        <v>349</v>
      </c>
      <c r="I31" s="243">
        <v>0.00835228</v>
      </c>
      <c r="J31" s="243">
        <v>0.0025057</v>
      </c>
      <c r="K31" s="243">
        <v>2.59</v>
      </c>
      <c r="L31" s="243">
        <v>0.004716895</v>
      </c>
      <c r="M31" s="243">
        <v>0.0007075</v>
      </c>
      <c r="N31" s="243">
        <v>55.69742594</v>
      </c>
      <c r="O31" s="243">
        <v>0.0130053</v>
      </c>
      <c r="P31" s="243">
        <v>0.00377</v>
      </c>
      <c r="Q31" s="243">
        <v>0.0096</v>
      </c>
      <c r="R31" s="244">
        <v>284846043</v>
      </c>
      <c r="S31" s="244">
        <v>753346043</v>
      </c>
    </row>
    <row r="32" spans="1:19">
      <c r="A32" s="243">
        <v>26</v>
      </c>
      <c r="B32" s="243" t="s">
        <v>46</v>
      </c>
      <c r="C32" s="243" t="s">
        <v>54</v>
      </c>
      <c r="D32" s="244">
        <v>468500000</v>
      </c>
      <c r="E32" s="244">
        <v>3060</v>
      </c>
      <c r="F32" s="245">
        <v>0.009683483</v>
      </c>
      <c r="G32" s="243">
        <v>0.0025177</v>
      </c>
      <c r="H32" s="243">
        <v>313</v>
      </c>
      <c r="I32" s="243">
        <v>0.007490726</v>
      </c>
      <c r="J32" s="243">
        <v>0.0022472</v>
      </c>
      <c r="K32" s="243">
        <v>5.39</v>
      </c>
      <c r="L32" s="243">
        <v>0.009816241</v>
      </c>
      <c r="M32" s="243">
        <v>0.0014724</v>
      </c>
      <c r="N32" s="243">
        <v>56.99044194</v>
      </c>
      <c r="O32" s="243">
        <v>0.0133073</v>
      </c>
      <c r="P32" s="243">
        <v>0.00386</v>
      </c>
      <c r="Q32" s="243">
        <v>0.0101</v>
      </c>
      <c r="R32" s="244">
        <v>299693349</v>
      </c>
      <c r="S32" s="244">
        <v>768193349</v>
      </c>
    </row>
    <row r="33" spans="1:19">
      <c r="A33" s="243">
        <v>27</v>
      </c>
      <c r="B33" s="243" t="s">
        <v>46</v>
      </c>
      <c r="C33" s="243" t="s">
        <v>55</v>
      </c>
      <c r="D33" s="244">
        <v>468500000</v>
      </c>
      <c r="E33" s="244">
        <v>3096</v>
      </c>
      <c r="F33" s="245">
        <v>0.009797406</v>
      </c>
      <c r="G33" s="243">
        <v>0.0025473</v>
      </c>
      <c r="H33" s="243">
        <v>460</v>
      </c>
      <c r="I33" s="243">
        <v>0.011008735</v>
      </c>
      <c r="J33" s="243">
        <v>0.0033026</v>
      </c>
      <c r="K33" s="243">
        <v>3.5</v>
      </c>
      <c r="L33" s="243">
        <v>0.006374183</v>
      </c>
      <c r="M33" s="243">
        <v>0.0009561</v>
      </c>
      <c r="N33" s="243">
        <v>60.91054281</v>
      </c>
      <c r="O33" s="243">
        <v>0.0142226</v>
      </c>
      <c r="P33" s="243">
        <v>0.00412</v>
      </c>
      <c r="Q33" s="243">
        <v>0.01093</v>
      </c>
      <c r="R33" s="244">
        <v>324453819</v>
      </c>
      <c r="S33" s="244">
        <v>792953819</v>
      </c>
    </row>
    <row r="34" spans="1:19">
      <c r="A34" s="243">
        <v>28</v>
      </c>
      <c r="B34" s="243" t="s">
        <v>46</v>
      </c>
      <c r="C34" s="243" t="s">
        <v>56</v>
      </c>
      <c r="D34" s="244">
        <v>468500000</v>
      </c>
      <c r="E34" s="244">
        <v>2828</v>
      </c>
      <c r="F34" s="245">
        <v>0.00894931</v>
      </c>
      <c r="G34" s="243">
        <v>0.0023268</v>
      </c>
      <c r="H34" s="243">
        <v>573</v>
      </c>
      <c r="I34" s="243">
        <v>0.013713055</v>
      </c>
      <c r="J34" s="243">
        <v>0.0041139</v>
      </c>
      <c r="K34" s="243">
        <v>5.97</v>
      </c>
      <c r="L34" s="243">
        <v>0.010872535</v>
      </c>
      <c r="M34" s="243">
        <v>0.0016309</v>
      </c>
      <c r="N34" s="243">
        <v>55.18325647</v>
      </c>
      <c r="O34" s="243">
        <v>0.0128853</v>
      </c>
      <c r="P34" s="243">
        <v>0.00374</v>
      </c>
      <c r="Q34" s="243">
        <v>0.01181</v>
      </c>
      <c r="R34" s="244">
        <v>350507208</v>
      </c>
      <c r="S34" s="244">
        <v>819007208</v>
      </c>
    </row>
    <row r="35" spans="1:19">
      <c r="A35" s="243">
        <v>29</v>
      </c>
      <c r="B35" s="243" t="s">
        <v>46</v>
      </c>
      <c r="C35" s="243" t="s">
        <v>57</v>
      </c>
      <c r="D35" s="244">
        <v>468500000</v>
      </c>
      <c r="E35" s="244">
        <v>3363</v>
      </c>
      <c r="F35" s="245">
        <v>0.010642338</v>
      </c>
      <c r="G35" s="243">
        <v>0.002767</v>
      </c>
      <c r="H35" s="243">
        <v>427</v>
      </c>
      <c r="I35" s="243">
        <v>0.010218978</v>
      </c>
      <c r="J35" s="243">
        <v>0.0030657</v>
      </c>
      <c r="K35" s="243">
        <v>4.65</v>
      </c>
      <c r="L35" s="243">
        <v>0.008468557</v>
      </c>
      <c r="M35" s="243">
        <v>0.0012703</v>
      </c>
      <c r="N35" s="243">
        <v>58.31377662</v>
      </c>
      <c r="O35" s="243">
        <v>0.0136163</v>
      </c>
      <c r="P35" s="243">
        <v>0.00395</v>
      </c>
      <c r="Q35" s="243">
        <v>0.01105</v>
      </c>
      <c r="R35" s="244">
        <v>328047579</v>
      </c>
      <c r="S35" s="244">
        <v>796547579</v>
      </c>
    </row>
    <row r="36" spans="1:19">
      <c r="A36" s="243">
        <v>30</v>
      </c>
      <c r="B36" s="243" t="s">
        <v>58</v>
      </c>
      <c r="C36" s="243" t="s">
        <v>59</v>
      </c>
      <c r="D36" s="244">
        <v>468500000</v>
      </c>
      <c r="E36" s="244">
        <v>3832</v>
      </c>
      <c r="F36" s="245">
        <v>0.012126506</v>
      </c>
      <c r="G36" s="243">
        <v>0.0031529</v>
      </c>
      <c r="H36" s="243">
        <v>646</v>
      </c>
      <c r="I36" s="243">
        <v>0.015460093</v>
      </c>
      <c r="J36" s="243">
        <v>0.004638</v>
      </c>
      <c r="K36" s="243">
        <v>3.7</v>
      </c>
      <c r="L36" s="243">
        <v>0.006738422</v>
      </c>
      <c r="M36" s="243">
        <v>0.0010108</v>
      </c>
      <c r="N36" s="243">
        <v>52.56526312</v>
      </c>
      <c r="O36" s="243">
        <v>0.012274</v>
      </c>
      <c r="P36" s="243">
        <v>0.00356</v>
      </c>
      <c r="Q36" s="243">
        <v>0.01236</v>
      </c>
      <c r="R36" s="244">
        <v>366915616</v>
      </c>
      <c r="S36" s="244">
        <v>835415616</v>
      </c>
    </row>
    <row r="37" spans="1:19">
      <c r="A37" s="243">
        <v>31</v>
      </c>
      <c r="B37" s="243" t="s">
        <v>58</v>
      </c>
      <c r="C37" s="243" t="s">
        <v>60</v>
      </c>
      <c r="D37" s="244">
        <v>468500000</v>
      </c>
      <c r="E37" s="244">
        <v>3309</v>
      </c>
      <c r="F37" s="245">
        <v>0.010471453</v>
      </c>
      <c r="G37" s="243">
        <v>0.0027226</v>
      </c>
      <c r="H37" s="243">
        <v>556</v>
      </c>
      <c r="I37" s="243">
        <v>0.01330621</v>
      </c>
      <c r="J37" s="243">
        <v>0.0039919</v>
      </c>
      <c r="K37" s="243">
        <v>7.27</v>
      </c>
      <c r="L37" s="243">
        <v>0.013240088</v>
      </c>
      <c r="M37" s="243">
        <v>0.001986</v>
      </c>
      <c r="N37" s="243">
        <v>50.58913399</v>
      </c>
      <c r="O37" s="243">
        <v>0.0118126</v>
      </c>
      <c r="P37" s="243">
        <v>0.00343</v>
      </c>
      <c r="Q37" s="243">
        <v>0.01213</v>
      </c>
      <c r="R37" s="244">
        <v>359938860</v>
      </c>
      <c r="S37" s="244">
        <v>828438860</v>
      </c>
    </row>
    <row r="38" spans="1:19">
      <c r="A38" s="243">
        <v>32</v>
      </c>
      <c r="B38" s="243" t="s">
        <v>58</v>
      </c>
      <c r="C38" s="243" t="s">
        <v>61</v>
      </c>
      <c r="D38" s="244">
        <v>468500000</v>
      </c>
      <c r="E38" s="244">
        <v>3834</v>
      </c>
      <c r="F38" s="245">
        <v>0.012132835</v>
      </c>
      <c r="G38" s="243">
        <v>0.0031545</v>
      </c>
      <c r="H38" s="243">
        <v>386</v>
      </c>
      <c r="I38" s="243">
        <v>0.009237765</v>
      </c>
      <c r="J38" s="243">
        <v>0.0027713</v>
      </c>
      <c r="K38" s="243">
        <v>5.11</v>
      </c>
      <c r="L38" s="243">
        <v>0.009306307</v>
      </c>
      <c r="M38" s="243">
        <v>0.0013959</v>
      </c>
      <c r="N38" s="243">
        <v>51.2514989</v>
      </c>
      <c r="O38" s="243">
        <v>0.0119672</v>
      </c>
      <c r="P38" s="243">
        <v>0.00347</v>
      </c>
      <c r="Q38" s="243">
        <v>0.01079</v>
      </c>
      <c r="R38" s="244">
        <v>320347984</v>
      </c>
      <c r="S38" s="244">
        <v>788847984</v>
      </c>
    </row>
    <row r="39" spans="1:19">
      <c r="A39" s="243">
        <v>33</v>
      </c>
      <c r="B39" s="243" t="s">
        <v>58</v>
      </c>
      <c r="C39" s="243" t="s">
        <v>62</v>
      </c>
      <c r="D39" s="244">
        <v>468500000</v>
      </c>
      <c r="E39" s="244">
        <v>4027</v>
      </c>
      <c r="F39" s="245">
        <v>0.01274359</v>
      </c>
      <c r="G39" s="243">
        <v>0.0033133</v>
      </c>
      <c r="H39" s="243">
        <v>588</v>
      </c>
      <c r="I39" s="243">
        <v>0.014072035</v>
      </c>
      <c r="J39" s="243">
        <v>0.0042216</v>
      </c>
      <c r="K39" s="243">
        <v>3.78</v>
      </c>
      <c r="L39" s="243">
        <v>0.006884117</v>
      </c>
      <c r="M39" s="243">
        <v>0.0010326</v>
      </c>
      <c r="N39" s="243">
        <v>51.76083097</v>
      </c>
      <c r="O39" s="243">
        <v>0.0120861</v>
      </c>
      <c r="P39" s="243">
        <v>0.0035</v>
      </c>
      <c r="Q39" s="243">
        <v>0.01207</v>
      </c>
      <c r="R39" s="244">
        <v>358349307</v>
      </c>
      <c r="S39" s="244">
        <v>826849307</v>
      </c>
    </row>
    <row r="40" spans="1:19">
      <c r="A40" s="243">
        <v>34</v>
      </c>
      <c r="B40" s="243" t="s">
        <v>58</v>
      </c>
      <c r="C40" s="243" t="s">
        <v>63</v>
      </c>
      <c r="D40" s="244">
        <v>468500000</v>
      </c>
      <c r="E40" s="244">
        <v>4295</v>
      </c>
      <c r="F40" s="245">
        <v>0.013591686</v>
      </c>
      <c r="G40" s="243">
        <v>0.0035338</v>
      </c>
      <c r="H40" s="243">
        <v>769</v>
      </c>
      <c r="I40" s="243">
        <v>0.018403733</v>
      </c>
      <c r="J40" s="243">
        <v>0.0055211</v>
      </c>
      <c r="K40" s="243">
        <v>5.16</v>
      </c>
      <c r="L40" s="243">
        <v>0.009397367</v>
      </c>
      <c r="M40" s="243">
        <v>0.0014096</v>
      </c>
      <c r="N40" s="243">
        <v>46.13172133</v>
      </c>
      <c r="O40" s="243">
        <v>0.0107717</v>
      </c>
      <c r="P40" s="243">
        <v>0.00312</v>
      </c>
      <c r="Q40" s="243">
        <v>0.01359</v>
      </c>
      <c r="R40" s="244">
        <v>403343596</v>
      </c>
      <c r="S40" s="244">
        <v>871843596</v>
      </c>
    </row>
    <row r="41" spans="1:19">
      <c r="A41" s="243">
        <v>35</v>
      </c>
      <c r="B41" s="243" t="s">
        <v>58</v>
      </c>
      <c r="C41" s="243" t="s">
        <v>58</v>
      </c>
      <c r="D41" s="244">
        <v>468500000</v>
      </c>
      <c r="E41" s="244">
        <v>3480</v>
      </c>
      <c r="F41" s="245">
        <v>0.011012589</v>
      </c>
      <c r="G41" s="243">
        <v>0.0028633</v>
      </c>
      <c r="H41" s="243">
        <v>476</v>
      </c>
      <c r="I41" s="243">
        <v>0.011391648</v>
      </c>
      <c r="J41" s="243">
        <v>0.0034175</v>
      </c>
      <c r="K41" s="243">
        <v>4.12</v>
      </c>
      <c r="L41" s="243">
        <v>0.007503324</v>
      </c>
      <c r="M41" s="243">
        <v>0.0011255</v>
      </c>
      <c r="N41" s="243">
        <v>46.2846242</v>
      </c>
      <c r="O41" s="243">
        <v>0.0108075</v>
      </c>
      <c r="P41" s="243">
        <v>0.00313</v>
      </c>
      <c r="Q41" s="243">
        <v>0.01054</v>
      </c>
      <c r="R41" s="244">
        <v>312871483</v>
      </c>
      <c r="S41" s="244">
        <v>781371483</v>
      </c>
    </row>
    <row r="42" spans="1:19">
      <c r="A42" s="243">
        <v>36</v>
      </c>
      <c r="B42" s="243" t="s">
        <v>58</v>
      </c>
      <c r="C42" s="243" t="s">
        <v>64</v>
      </c>
      <c r="D42" s="244">
        <v>468500000</v>
      </c>
      <c r="E42" s="244">
        <v>4172</v>
      </c>
      <c r="F42" s="245">
        <v>0.013202448</v>
      </c>
      <c r="G42" s="243">
        <v>0.0034326</v>
      </c>
      <c r="H42" s="243">
        <v>617</v>
      </c>
      <c r="I42" s="243">
        <v>0.014766064</v>
      </c>
      <c r="J42" s="243">
        <v>0.0044298</v>
      </c>
      <c r="K42" s="243">
        <v>9.04</v>
      </c>
      <c r="L42" s="243">
        <v>0.016463603</v>
      </c>
      <c r="M42" s="243">
        <v>0.0024695</v>
      </c>
      <c r="N42" s="243">
        <v>46.4956101</v>
      </c>
      <c r="O42" s="243">
        <v>0.0108567</v>
      </c>
      <c r="P42" s="243">
        <v>0.00315</v>
      </c>
      <c r="Q42" s="243">
        <v>0.01348</v>
      </c>
      <c r="R42" s="244">
        <v>400140018</v>
      </c>
      <c r="S42" s="244">
        <v>868640018</v>
      </c>
    </row>
    <row r="43" spans="1:19">
      <c r="A43" s="243">
        <v>37</v>
      </c>
      <c r="B43" s="243" t="s">
        <v>58</v>
      </c>
      <c r="C43" s="243" t="s">
        <v>65</v>
      </c>
      <c r="D43" s="244">
        <v>468500000</v>
      </c>
      <c r="E43" s="244">
        <v>4302</v>
      </c>
      <c r="F43" s="245">
        <v>0.013613838</v>
      </c>
      <c r="G43" s="243">
        <v>0.0035396</v>
      </c>
      <c r="H43" s="243">
        <v>407</v>
      </c>
      <c r="I43" s="243">
        <v>0.009740337</v>
      </c>
      <c r="J43" s="243">
        <v>0.0029221</v>
      </c>
      <c r="K43" s="243">
        <v>2.5</v>
      </c>
      <c r="L43" s="243">
        <v>0.004552988</v>
      </c>
      <c r="M43" s="243">
        <v>0.0006829</v>
      </c>
      <c r="N43" s="243">
        <v>47.82353819</v>
      </c>
      <c r="O43" s="243">
        <v>0.0111668</v>
      </c>
      <c r="P43" s="243">
        <v>0.00324</v>
      </c>
      <c r="Q43" s="243">
        <v>0.01038</v>
      </c>
      <c r="R43" s="244">
        <v>308199047</v>
      </c>
      <c r="S43" s="244">
        <v>776699047</v>
      </c>
    </row>
    <row r="44" spans="1:19">
      <c r="A44" s="243">
        <v>38</v>
      </c>
      <c r="B44" s="243" t="s">
        <v>66</v>
      </c>
      <c r="C44" s="243" t="s">
        <v>67</v>
      </c>
      <c r="D44" s="244">
        <v>468500000</v>
      </c>
      <c r="E44" s="244">
        <v>4176</v>
      </c>
      <c r="F44" s="245">
        <v>0.013215106</v>
      </c>
      <c r="G44" s="243">
        <v>0.0034359</v>
      </c>
      <c r="H44" s="243">
        <v>484</v>
      </c>
      <c r="I44" s="243">
        <v>0.011583104</v>
      </c>
      <c r="J44" s="243">
        <v>0.0034749</v>
      </c>
      <c r="K44" s="243">
        <v>3.6</v>
      </c>
      <c r="L44" s="243">
        <v>0.006556302</v>
      </c>
      <c r="M44" s="243">
        <v>0.0009834</v>
      </c>
      <c r="N44" s="243">
        <v>50.20734682</v>
      </c>
      <c r="O44" s="243">
        <v>0.0117234</v>
      </c>
      <c r="P44" s="243">
        <v>0.0034</v>
      </c>
      <c r="Q44" s="243">
        <v>0.01129</v>
      </c>
      <c r="R44" s="244">
        <v>335242528</v>
      </c>
      <c r="S44" s="244">
        <v>803742528</v>
      </c>
    </row>
    <row r="45" spans="1:19">
      <c r="A45" s="243">
        <v>39</v>
      </c>
      <c r="B45" s="243" t="s">
        <v>66</v>
      </c>
      <c r="C45" s="243" t="s">
        <v>68</v>
      </c>
      <c r="D45" s="244">
        <v>468500000</v>
      </c>
      <c r="E45" s="244">
        <v>4068</v>
      </c>
      <c r="F45" s="245">
        <v>0.012873336</v>
      </c>
      <c r="G45" s="243">
        <v>0.0033471</v>
      </c>
      <c r="H45" s="243">
        <v>614</v>
      </c>
      <c r="I45" s="243">
        <v>0.014694268</v>
      </c>
      <c r="J45" s="243">
        <v>0.0044083</v>
      </c>
      <c r="K45" s="243">
        <v>5.91</v>
      </c>
      <c r="L45" s="243">
        <v>0.010763263</v>
      </c>
      <c r="M45" s="243">
        <v>0.0016145</v>
      </c>
      <c r="N45" s="243">
        <v>47.07539942</v>
      </c>
      <c r="O45" s="243">
        <v>0.0109921</v>
      </c>
      <c r="P45" s="243">
        <v>0.00319</v>
      </c>
      <c r="Q45" s="243">
        <v>0.01256</v>
      </c>
      <c r="R45" s="244">
        <v>372745619</v>
      </c>
      <c r="S45" s="244">
        <v>841245619</v>
      </c>
    </row>
    <row r="46" spans="1:19">
      <c r="A46" s="243">
        <v>40</v>
      </c>
      <c r="B46" s="243" t="s">
        <v>66</v>
      </c>
      <c r="C46" s="243" t="s">
        <v>69</v>
      </c>
      <c r="D46" s="244">
        <v>468500000</v>
      </c>
      <c r="E46" s="244">
        <v>4323</v>
      </c>
      <c r="F46" s="245">
        <v>0.013680293</v>
      </c>
      <c r="G46" s="243">
        <v>0.0035569</v>
      </c>
      <c r="H46" s="243">
        <v>456</v>
      </c>
      <c r="I46" s="243">
        <v>0.010913007</v>
      </c>
      <c r="J46" s="243">
        <v>0.0032739</v>
      </c>
      <c r="K46" s="243">
        <v>5.3</v>
      </c>
      <c r="L46" s="243">
        <v>0.009652334</v>
      </c>
      <c r="M46" s="243">
        <v>0.0014479</v>
      </c>
      <c r="N46" s="243">
        <v>51.22392251</v>
      </c>
      <c r="O46" s="243">
        <v>0.0119608</v>
      </c>
      <c r="P46" s="243">
        <v>0.00347</v>
      </c>
      <c r="Q46" s="243">
        <v>0.01175</v>
      </c>
      <c r="R46" s="244">
        <v>348693725</v>
      </c>
      <c r="S46" s="244">
        <v>817193725</v>
      </c>
    </row>
    <row r="47" spans="1:19">
      <c r="A47" s="243">
        <v>41</v>
      </c>
      <c r="B47" s="243" t="s">
        <v>66</v>
      </c>
      <c r="C47" s="243" t="s">
        <v>70</v>
      </c>
      <c r="D47" s="244">
        <v>468500000</v>
      </c>
      <c r="E47" s="244">
        <v>3678</v>
      </c>
      <c r="F47" s="245">
        <v>0.011639167</v>
      </c>
      <c r="G47" s="243">
        <v>0.0030262</v>
      </c>
      <c r="H47" s="243">
        <v>465</v>
      </c>
      <c r="I47" s="243">
        <v>0.011128395</v>
      </c>
      <c r="J47" s="243">
        <v>0.0033385</v>
      </c>
      <c r="K47" s="243">
        <v>5.48</v>
      </c>
      <c r="L47" s="243">
        <v>0.009980149</v>
      </c>
      <c r="M47" s="243">
        <v>0.001497</v>
      </c>
      <c r="N47" s="243">
        <v>50.80858709</v>
      </c>
      <c r="O47" s="243">
        <v>0.0118638</v>
      </c>
      <c r="P47" s="243">
        <v>0.00344</v>
      </c>
      <c r="Q47" s="243">
        <v>0.0113</v>
      </c>
      <c r="R47" s="244">
        <v>335483943</v>
      </c>
      <c r="S47" s="244">
        <v>803983943</v>
      </c>
    </row>
    <row r="48" spans="1:19">
      <c r="A48" s="243">
        <v>42</v>
      </c>
      <c r="B48" s="243" t="s">
        <v>71</v>
      </c>
      <c r="C48" s="243" t="s">
        <v>72</v>
      </c>
      <c r="D48" s="244">
        <v>468500000</v>
      </c>
      <c r="E48" s="244">
        <v>4235</v>
      </c>
      <c r="F48" s="245">
        <v>0.013401814</v>
      </c>
      <c r="G48" s="243">
        <v>0.0034845</v>
      </c>
      <c r="H48" s="243">
        <v>587</v>
      </c>
      <c r="I48" s="243">
        <v>0.014048103</v>
      </c>
      <c r="J48" s="243">
        <v>0.0042144</v>
      </c>
      <c r="K48" s="243">
        <v>3.72</v>
      </c>
      <c r="L48" s="243">
        <v>0.006774846</v>
      </c>
      <c r="M48" s="243">
        <v>0.0010162</v>
      </c>
      <c r="N48" s="243">
        <v>52.00055083</v>
      </c>
      <c r="O48" s="243">
        <v>0.0121421</v>
      </c>
      <c r="P48" s="243">
        <v>0.00352</v>
      </c>
      <c r="Q48" s="243">
        <v>0.01224</v>
      </c>
      <c r="R48" s="244">
        <v>363211395</v>
      </c>
      <c r="S48" s="244">
        <v>831711395</v>
      </c>
    </row>
    <row r="49" spans="1:19">
      <c r="A49" s="243">
        <v>43</v>
      </c>
      <c r="B49" s="243" t="s">
        <v>71</v>
      </c>
      <c r="C49" s="243" t="s">
        <v>73</v>
      </c>
      <c r="D49" s="244">
        <v>468500000</v>
      </c>
      <c r="E49" s="244">
        <v>3266</v>
      </c>
      <c r="F49" s="245">
        <v>0.010335378</v>
      </c>
      <c r="G49" s="243">
        <v>0.0026872</v>
      </c>
      <c r="H49" s="243">
        <v>429</v>
      </c>
      <c r="I49" s="243">
        <v>0.010266842</v>
      </c>
      <c r="J49" s="243">
        <v>0.0030801</v>
      </c>
      <c r="K49" s="243">
        <v>3.94</v>
      </c>
      <c r="L49" s="243">
        <v>0.007175509</v>
      </c>
      <c r="M49" s="243">
        <v>0.0010763</v>
      </c>
      <c r="N49" s="243">
        <v>53.25470199</v>
      </c>
      <c r="O49" s="243">
        <v>0.012435</v>
      </c>
      <c r="P49" s="243">
        <v>0.00361</v>
      </c>
      <c r="Q49" s="243">
        <v>0.01045</v>
      </c>
      <c r="R49" s="244">
        <v>310178928</v>
      </c>
      <c r="S49" s="244">
        <v>778678928</v>
      </c>
    </row>
    <row r="50" spans="1:19">
      <c r="A50" s="243">
        <v>44</v>
      </c>
      <c r="B50" s="243" t="s">
        <v>71</v>
      </c>
      <c r="C50" s="243" t="s">
        <v>74</v>
      </c>
      <c r="D50" s="244">
        <v>468500000</v>
      </c>
      <c r="E50" s="244">
        <v>3306</v>
      </c>
      <c r="F50" s="245">
        <v>0.010461959</v>
      </c>
      <c r="G50" s="243">
        <v>0.0027201</v>
      </c>
      <c r="H50" s="243">
        <v>407</v>
      </c>
      <c r="I50" s="243">
        <v>0.009740337</v>
      </c>
      <c r="J50" s="243">
        <v>0.0029221</v>
      </c>
      <c r="K50" s="243">
        <v>4.38</v>
      </c>
      <c r="L50" s="243">
        <v>0.007976834</v>
      </c>
      <c r="M50" s="243">
        <v>0.0011965</v>
      </c>
      <c r="N50" s="243">
        <v>51.573214</v>
      </c>
      <c r="O50" s="243">
        <v>0.0120423</v>
      </c>
      <c r="P50" s="243">
        <v>0.00349</v>
      </c>
      <c r="Q50" s="243">
        <v>0.01033</v>
      </c>
      <c r="R50" s="244">
        <v>306655460</v>
      </c>
      <c r="S50" s="244">
        <v>775155460</v>
      </c>
    </row>
    <row r="51" spans="1:19">
      <c r="A51" s="243">
        <v>45</v>
      </c>
      <c r="B51" s="243" t="s">
        <v>71</v>
      </c>
      <c r="C51" s="243" t="s">
        <v>75</v>
      </c>
      <c r="D51" s="244">
        <v>468500000</v>
      </c>
      <c r="E51" s="244">
        <v>5048</v>
      </c>
      <c r="F51" s="245">
        <v>0.015974582</v>
      </c>
      <c r="G51" s="243">
        <v>0.0041534</v>
      </c>
      <c r="H51" s="243">
        <v>420</v>
      </c>
      <c r="I51" s="243">
        <v>0.010051454</v>
      </c>
      <c r="J51" s="243">
        <v>0.0030154</v>
      </c>
      <c r="K51" s="243">
        <v>4.82</v>
      </c>
      <c r="L51" s="243">
        <v>0.00877816</v>
      </c>
      <c r="M51" s="243">
        <v>0.0013167</v>
      </c>
      <c r="N51" s="243">
        <v>48.51551442</v>
      </c>
      <c r="O51" s="243">
        <v>0.0113284</v>
      </c>
      <c r="P51" s="243">
        <v>0.00329</v>
      </c>
      <c r="Q51" s="243">
        <v>0.01177</v>
      </c>
      <c r="R51" s="244">
        <v>349391973</v>
      </c>
      <c r="S51" s="244">
        <v>817891973</v>
      </c>
    </row>
    <row r="52" spans="1:19">
      <c r="A52" s="243">
        <v>46</v>
      </c>
      <c r="B52" s="243" t="s">
        <v>71</v>
      </c>
      <c r="C52" s="243" t="s">
        <v>76</v>
      </c>
      <c r="D52" s="244">
        <v>468500000</v>
      </c>
      <c r="E52" s="244">
        <v>3409</v>
      </c>
      <c r="F52" s="245">
        <v>0.010787906</v>
      </c>
      <c r="G52" s="243">
        <v>0.0028049</v>
      </c>
      <c r="H52" s="243">
        <v>337</v>
      </c>
      <c r="I52" s="243">
        <v>0.008065095</v>
      </c>
      <c r="J52" s="243">
        <v>0.0024195</v>
      </c>
      <c r="K52" s="243">
        <v>7.23</v>
      </c>
      <c r="L52" s="243">
        <v>0.01316724</v>
      </c>
      <c r="M52" s="243">
        <v>0.0019751</v>
      </c>
      <c r="N52" s="243">
        <v>51.93534026</v>
      </c>
      <c r="O52" s="243">
        <v>0.0121269</v>
      </c>
      <c r="P52" s="243">
        <v>0.00352</v>
      </c>
      <c r="Q52" s="243">
        <v>0.01072</v>
      </c>
      <c r="R52" s="244">
        <v>318091010</v>
      </c>
      <c r="S52" s="244">
        <v>786591010</v>
      </c>
    </row>
    <row r="53" spans="1:19">
      <c r="A53" s="243">
        <v>47</v>
      </c>
      <c r="B53" s="243" t="s">
        <v>71</v>
      </c>
      <c r="C53" s="243" t="s">
        <v>77</v>
      </c>
      <c r="D53" s="244">
        <v>468500000</v>
      </c>
      <c r="E53" s="244">
        <v>2169</v>
      </c>
      <c r="F53" s="245">
        <v>0.006863881</v>
      </c>
      <c r="G53" s="243">
        <v>0.0017846</v>
      </c>
      <c r="H53" s="243">
        <v>374</v>
      </c>
      <c r="I53" s="243">
        <v>0.00895058</v>
      </c>
      <c r="J53" s="243">
        <v>0.0026852</v>
      </c>
      <c r="K53" s="243">
        <v>2.73</v>
      </c>
      <c r="L53" s="243">
        <v>0.004971863</v>
      </c>
      <c r="M53" s="243">
        <v>0.0007458</v>
      </c>
      <c r="N53" s="243">
        <v>53.58591963</v>
      </c>
      <c r="O53" s="243">
        <v>0.0125123</v>
      </c>
      <c r="P53" s="243">
        <v>0.00363</v>
      </c>
      <c r="Q53" s="243">
        <v>0.00884</v>
      </c>
      <c r="R53" s="244">
        <v>262520310</v>
      </c>
      <c r="S53" s="244">
        <v>731020310</v>
      </c>
    </row>
    <row r="54" spans="1:19">
      <c r="A54" s="243">
        <v>48</v>
      </c>
      <c r="B54" s="243" t="s">
        <v>71</v>
      </c>
      <c r="C54" s="243" t="s">
        <v>71</v>
      </c>
      <c r="D54" s="244">
        <v>468500000</v>
      </c>
      <c r="E54" s="244">
        <v>3704</v>
      </c>
      <c r="F54" s="245">
        <v>0.011721445</v>
      </c>
      <c r="G54" s="243">
        <v>0.0030476</v>
      </c>
      <c r="H54" s="243">
        <v>696</v>
      </c>
      <c r="I54" s="243">
        <v>0.016656695</v>
      </c>
      <c r="J54" s="243">
        <v>0.004997</v>
      </c>
      <c r="K54" s="243">
        <v>3.09</v>
      </c>
      <c r="L54" s="243">
        <v>0.005627493</v>
      </c>
      <c r="M54" s="243">
        <v>0.0008441</v>
      </c>
      <c r="N54" s="243">
        <v>48.97292788</v>
      </c>
      <c r="O54" s="243">
        <v>0.0114352</v>
      </c>
      <c r="P54" s="243">
        <v>0.00332</v>
      </c>
      <c r="Q54" s="243">
        <v>0.0122</v>
      </c>
      <c r="R54" s="244">
        <v>362278258</v>
      </c>
      <c r="S54" s="244">
        <v>830778258</v>
      </c>
    </row>
    <row r="55" spans="1:19">
      <c r="A55" s="243">
        <v>49</v>
      </c>
      <c r="B55" s="243" t="s">
        <v>78</v>
      </c>
      <c r="C55" s="243" t="s">
        <v>79</v>
      </c>
      <c r="D55" s="244">
        <v>468500000</v>
      </c>
      <c r="E55" s="244">
        <v>3118</v>
      </c>
      <c r="F55" s="245">
        <v>0.009867026</v>
      </c>
      <c r="G55" s="243">
        <v>0.0025654</v>
      </c>
      <c r="H55" s="243">
        <v>764</v>
      </c>
      <c r="I55" s="243">
        <v>0.018284073</v>
      </c>
      <c r="J55" s="243">
        <v>0.0054852</v>
      </c>
      <c r="K55" s="243">
        <v>3.61</v>
      </c>
      <c r="L55" s="243">
        <v>0.006574514</v>
      </c>
      <c r="M55" s="243">
        <v>0.0009862</v>
      </c>
      <c r="N55" s="243">
        <v>51.22392251</v>
      </c>
      <c r="O55" s="243">
        <v>0.0119608</v>
      </c>
      <c r="P55" s="243">
        <v>0.00347</v>
      </c>
      <c r="Q55" s="243">
        <v>0.01251</v>
      </c>
      <c r="R55" s="244">
        <v>371199300</v>
      </c>
      <c r="S55" s="244">
        <v>839699300</v>
      </c>
    </row>
    <row r="56" spans="1:19">
      <c r="A56" s="243">
        <v>50</v>
      </c>
      <c r="B56" s="243" t="s">
        <v>78</v>
      </c>
      <c r="C56" s="243" t="s">
        <v>80</v>
      </c>
      <c r="D56" s="244">
        <v>468500000</v>
      </c>
      <c r="E56" s="244">
        <v>3577</v>
      </c>
      <c r="F56" s="245">
        <v>0.011319549</v>
      </c>
      <c r="G56" s="243">
        <v>0.0029431</v>
      </c>
      <c r="H56" s="243">
        <v>445</v>
      </c>
      <c r="I56" s="243">
        <v>0.010649755</v>
      </c>
      <c r="J56" s="243">
        <v>0.0031949</v>
      </c>
      <c r="K56" s="243">
        <v>2.65</v>
      </c>
      <c r="L56" s="243">
        <v>0.004826167</v>
      </c>
      <c r="M56" s="243">
        <v>0.0007239</v>
      </c>
      <c r="N56" s="243">
        <v>51.22392251</v>
      </c>
      <c r="O56" s="243">
        <v>0.0119608</v>
      </c>
      <c r="P56" s="243">
        <v>0.00347</v>
      </c>
      <c r="Q56" s="243">
        <v>0.01033</v>
      </c>
      <c r="R56" s="244">
        <v>306641987</v>
      </c>
      <c r="S56" s="244">
        <v>775141987</v>
      </c>
    </row>
    <row r="57" spans="1:19">
      <c r="A57" s="243">
        <v>51</v>
      </c>
      <c r="B57" s="243" t="s">
        <v>78</v>
      </c>
      <c r="C57" s="243" t="s">
        <v>81</v>
      </c>
      <c r="D57" s="244">
        <v>468500000</v>
      </c>
      <c r="E57" s="244">
        <v>5641</v>
      </c>
      <c r="F57" s="245">
        <v>0.017851153</v>
      </c>
      <c r="G57" s="243">
        <v>0.0046413</v>
      </c>
      <c r="H57" s="243">
        <v>390</v>
      </c>
      <c r="I57" s="243">
        <v>0.009333493</v>
      </c>
      <c r="J57" s="243">
        <v>0.0028</v>
      </c>
      <c r="K57" s="243">
        <v>3.17</v>
      </c>
      <c r="L57" s="243">
        <v>0.005773188</v>
      </c>
      <c r="M57" s="243">
        <v>0.000866</v>
      </c>
      <c r="N57" s="243">
        <v>50.53443512</v>
      </c>
      <c r="O57" s="243">
        <v>0.0117998</v>
      </c>
      <c r="P57" s="243">
        <v>0.00342</v>
      </c>
      <c r="Q57" s="243">
        <v>0.01173</v>
      </c>
      <c r="R57" s="244">
        <v>348159693</v>
      </c>
      <c r="S57" s="244">
        <v>816659693</v>
      </c>
    </row>
    <row r="58" spans="1:19">
      <c r="A58" s="243">
        <v>52</v>
      </c>
      <c r="B58" s="243" t="s">
        <v>78</v>
      </c>
      <c r="C58" s="243" t="s">
        <v>28</v>
      </c>
      <c r="D58" s="244">
        <v>468500000</v>
      </c>
      <c r="E58" s="244">
        <v>4938</v>
      </c>
      <c r="F58" s="245">
        <v>0.015626483</v>
      </c>
      <c r="G58" s="243">
        <v>0.0040629</v>
      </c>
      <c r="H58" s="243">
        <v>432</v>
      </c>
      <c r="I58" s="243">
        <v>0.010338638</v>
      </c>
      <c r="J58" s="243">
        <v>0.0031016</v>
      </c>
      <c r="K58" s="243">
        <v>4.39</v>
      </c>
      <c r="L58" s="243">
        <v>0.007995046</v>
      </c>
      <c r="M58" s="243">
        <v>0.0011993</v>
      </c>
      <c r="N58" s="243">
        <v>53.94418939</v>
      </c>
      <c r="O58" s="243">
        <v>0.012596</v>
      </c>
      <c r="P58" s="243">
        <v>0.00365</v>
      </c>
      <c r="Q58" s="243">
        <v>0.01202</v>
      </c>
      <c r="R58" s="244">
        <v>356687606</v>
      </c>
      <c r="S58" s="244">
        <v>825187606</v>
      </c>
    </row>
    <row r="59" spans="1:19">
      <c r="A59" s="243">
        <v>53</v>
      </c>
      <c r="B59" s="243" t="s">
        <v>78</v>
      </c>
      <c r="C59" s="243" t="s">
        <v>82</v>
      </c>
      <c r="D59" s="244">
        <v>468500000</v>
      </c>
      <c r="E59" s="244">
        <v>2955</v>
      </c>
      <c r="F59" s="245">
        <v>0.009351207</v>
      </c>
      <c r="G59" s="243">
        <v>0.0024313</v>
      </c>
      <c r="H59" s="243">
        <v>529</v>
      </c>
      <c r="I59" s="243">
        <v>0.012660045</v>
      </c>
      <c r="J59" s="243">
        <v>0.003798</v>
      </c>
      <c r="K59" s="243">
        <v>3.23</v>
      </c>
      <c r="L59" s="243">
        <v>0.00588246</v>
      </c>
      <c r="M59" s="243">
        <v>0.0008824</v>
      </c>
      <c r="N59" s="243">
        <v>51.63925793</v>
      </c>
      <c r="O59" s="243">
        <v>0.0120578</v>
      </c>
      <c r="P59" s="243">
        <v>0.0035</v>
      </c>
      <c r="Q59" s="243">
        <v>0.01061</v>
      </c>
      <c r="R59" s="244">
        <v>314890498</v>
      </c>
      <c r="S59" s="244">
        <v>783390498</v>
      </c>
    </row>
    <row r="60" spans="1:19">
      <c r="A60" s="243">
        <v>54</v>
      </c>
      <c r="B60" s="243" t="s">
        <v>78</v>
      </c>
      <c r="C60" s="243" t="s">
        <v>83</v>
      </c>
      <c r="D60" s="244">
        <v>468500000</v>
      </c>
      <c r="E60" s="244">
        <v>3917</v>
      </c>
      <c r="F60" s="245">
        <v>0.012395491</v>
      </c>
      <c r="G60" s="243">
        <v>0.0032228</v>
      </c>
      <c r="H60" s="243">
        <v>838</v>
      </c>
      <c r="I60" s="243">
        <v>0.020055044</v>
      </c>
      <c r="J60" s="243">
        <v>0.0060165</v>
      </c>
      <c r="K60" s="243">
        <v>6.41</v>
      </c>
      <c r="L60" s="243">
        <v>0.01167386</v>
      </c>
      <c r="M60" s="243">
        <v>0.0017511</v>
      </c>
      <c r="N60" s="243">
        <v>50.80858709</v>
      </c>
      <c r="O60" s="243">
        <v>0.0118638</v>
      </c>
      <c r="P60" s="243">
        <v>0.00344</v>
      </c>
      <c r="Q60" s="243">
        <v>0.01443</v>
      </c>
      <c r="R60" s="244">
        <v>428353013</v>
      </c>
      <c r="S60" s="244">
        <v>896853013</v>
      </c>
    </row>
    <row r="61" spans="1:19">
      <c r="A61" s="243">
        <v>55</v>
      </c>
      <c r="B61" s="243" t="s">
        <v>84</v>
      </c>
      <c r="C61" s="243" t="s">
        <v>85</v>
      </c>
      <c r="D61" s="244">
        <v>468500000</v>
      </c>
      <c r="E61" s="244">
        <v>4204</v>
      </c>
      <c r="F61" s="245">
        <v>0.013303713</v>
      </c>
      <c r="G61" s="243">
        <v>0.003459</v>
      </c>
      <c r="H61" s="243">
        <v>413</v>
      </c>
      <c r="I61" s="243">
        <v>0.00988393</v>
      </c>
      <c r="J61" s="243">
        <v>0.0029652</v>
      </c>
      <c r="K61" s="243">
        <v>3.35</v>
      </c>
      <c r="L61" s="243">
        <v>0.006101003</v>
      </c>
      <c r="M61" s="243">
        <v>0.0009152</v>
      </c>
      <c r="N61" s="243">
        <v>49.89168062</v>
      </c>
      <c r="O61" s="243">
        <v>0.0116497</v>
      </c>
      <c r="P61" s="243">
        <v>0.00338</v>
      </c>
      <c r="Q61" s="243">
        <v>0.01072</v>
      </c>
      <c r="R61" s="244">
        <v>318133703</v>
      </c>
      <c r="S61" s="244">
        <v>786633703</v>
      </c>
    </row>
    <row r="62" spans="1:19">
      <c r="A62" s="243">
        <v>56</v>
      </c>
      <c r="B62" s="243" t="s">
        <v>84</v>
      </c>
      <c r="C62" s="243" t="s">
        <v>86</v>
      </c>
      <c r="D62" s="244">
        <v>468500000</v>
      </c>
      <c r="E62" s="244">
        <v>4266</v>
      </c>
      <c r="F62" s="245">
        <v>0.013499915</v>
      </c>
      <c r="G62" s="243">
        <v>0.00351</v>
      </c>
      <c r="H62" s="243">
        <v>771</v>
      </c>
      <c r="I62" s="243">
        <v>0.018451597</v>
      </c>
      <c r="J62" s="243">
        <v>0.0055355</v>
      </c>
      <c r="K62" s="243">
        <v>9.21</v>
      </c>
      <c r="L62" s="243">
        <v>0.016773207</v>
      </c>
      <c r="M62" s="243">
        <v>0.002516</v>
      </c>
      <c r="N62" s="243">
        <v>48.94906631</v>
      </c>
      <c r="O62" s="243">
        <v>0.0114296</v>
      </c>
      <c r="P62" s="243">
        <v>0.00331</v>
      </c>
      <c r="Q62" s="243">
        <v>0.01488</v>
      </c>
      <c r="R62" s="244">
        <v>441564940</v>
      </c>
      <c r="S62" s="244">
        <v>910064940</v>
      </c>
    </row>
    <row r="63" spans="1:19">
      <c r="A63" s="243">
        <v>57</v>
      </c>
      <c r="B63" s="243" t="s">
        <v>84</v>
      </c>
      <c r="C63" s="243" t="s">
        <v>87</v>
      </c>
      <c r="D63" s="244">
        <v>468500000</v>
      </c>
      <c r="E63" s="244">
        <v>4654</v>
      </c>
      <c r="F63" s="245">
        <v>0.014727755</v>
      </c>
      <c r="G63" s="243">
        <v>0.0038292</v>
      </c>
      <c r="H63" s="243">
        <v>635</v>
      </c>
      <c r="I63" s="243">
        <v>0.015196841</v>
      </c>
      <c r="J63" s="243">
        <v>0.0045591</v>
      </c>
      <c r="K63" s="243">
        <v>11.46</v>
      </c>
      <c r="L63" s="243">
        <v>0.020870895</v>
      </c>
      <c r="M63" s="243">
        <v>0.0031306</v>
      </c>
      <c r="N63" s="243">
        <v>50.46079527</v>
      </c>
      <c r="O63" s="243">
        <v>0.0117826</v>
      </c>
      <c r="P63" s="243">
        <v>0.00342</v>
      </c>
      <c r="Q63" s="243">
        <v>0.01494</v>
      </c>
      <c r="R63" s="244">
        <v>443340919</v>
      </c>
      <c r="S63" s="244">
        <v>911840919</v>
      </c>
    </row>
    <row r="64" spans="1:19">
      <c r="A64" s="243">
        <v>58</v>
      </c>
      <c r="B64" s="243" t="s">
        <v>84</v>
      </c>
      <c r="C64" s="243" t="s">
        <v>88</v>
      </c>
      <c r="D64" s="244">
        <v>468500000</v>
      </c>
      <c r="E64" s="244">
        <v>4297</v>
      </c>
      <c r="F64" s="245">
        <v>0.013598015</v>
      </c>
      <c r="G64" s="243">
        <v>0.0035355</v>
      </c>
      <c r="H64" s="243">
        <v>280</v>
      </c>
      <c r="I64" s="243">
        <v>0.006700969</v>
      </c>
      <c r="J64" s="243">
        <v>0.0020103</v>
      </c>
      <c r="K64" s="243">
        <v>3.5</v>
      </c>
      <c r="L64" s="243">
        <v>0.006374183</v>
      </c>
      <c r="M64" s="243">
        <v>0.0009561</v>
      </c>
      <c r="N64" s="243">
        <v>50.53443512</v>
      </c>
      <c r="O64" s="243">
        <v>0.0117998</v>
      </c>
      <c r="P64" s="243">
        <v>0.00342</v>
      </c>
      <c r="Q64" s="243">
        <v>0.00992</v>
      </c>
      <c r="R64" s="244">
        <v>294569301</v>
      </c>
      <c r="S64" s="244">
        <v>763069301</v>
      </c>
    </row>
    <row r="65" spans="1:19">
      <c r="A65" s="243">
        <v>59</v>
      </c>
      <c r="B65" s="243" t="s">
        <v>84</v>
      </c>
      <c r="C65" s="243" t="s">
        <v>89</v>
      </c>
      <c r="D65" s="244">
        <v>468500000</v>
      </c>
      <c r="E65" s="244">
        <v>3466</v>
      </c>
      <c r="F65" s="245">
        <v>0.010968285</v>
      </c>
      <c r="G65" s="243">
        <v>0.0028518</v>
      </c>
      <c r="H65" s="243">
        <v>374</v>
      </c>
      <c r="I65" s="243">
        <v>0.00895058</v>
      </c>
      <c r="J65" s="243">
        <v>0.0026852</v>
      </c>
      <c r="K65" s="243">
        <v>7.37</v>
      </c>
      <c r="L65" s="243">
        <v>0.013422208</v>
      </c>
      <c r="M65" s="243">
        <v>0.0020133</v>
      </c>
      <c r="N65" s="243">
        <v>54.90718012</v>
      </c>
      <c r="O65" s="243">
        <v>0.0128208</v>
      </c>
      <c r="P65" s="243">
        <v>0.00372</v>
      </c>
      <c r="Q65" s="243">
        <v>0.01127</v>
      </c>
      <c r="R65" s="244">
        <v>334476830</v>
      </c>
      <c r="S65" s="244">
        <v>802976830</v>
      </c>
    </row>
    <row r="66" spans="1:19">
      <c r="A66" s="243">
        <v>60</v>
      </c>
      <c r="B66" s="243" t="s">
        <v>84</v>
      </c>
      <c r="C66" s="243" t="s">
        <v>90</v>
      </c>
      <c r="D66" s="244">
        <v>468500000</v>
      </c>
      <c r="E66" s="244">
        <v>4133</v>
      </c>
      <c r="F66" s="245">
        <v>0.013079031</v>
      </c>
      <c r="G66" s="243">
        <v>0.0034005</v>
      </c>
      <c r="H66" s="243">
        <v>359</v>
      </c>
      <c r="I66" s="243">
        <v>0.0085916</v>
      </c>
      <c r="J66" s="243">
        <v>0.0025775</v>
      </c>
      <c r="K66" s="243">
        <v>3.21</v>
      </c>
      <c r="L66" s="243">
        <v>0.005846036</v>
      </c>
      <c r="M66" s="243">
        <v>0.0008769</v>
      </c>
      <c r="N66" s="243">
        <v>51.43348483</v>
      </c>
      <c r="O66" s="243">
        <v>0.0120097</v>
      </c>
      <c r="P66" s="243">
        <v>0.00348</v>
      </c>
      <c r="Q66" s="243">
        <v>0.01034</v>
      </c>
      <c r="R66" s="244">
        <v>306855404</v>
      </c>
      <c r="S66" s="244">
        <v>775355404</v>
      </c>
    </row>
    <row r="67" spans="1:19">
      <c r="A67" s="243">
        <v>61</v>
      </c>
      <c r="B67" s="243" t="s">
        <v>84</v>
      </c>
      <c r="C67" s="243" t="s">
        <v>91</v>
      </c>
      <c r="D67" s="244">
        <v>468500000</v>
      </c>
      <c r="E67" s="244">
        <v>2603</v>
      </c>
      <c r="F67" s="245">
        <v>0.00823729</v>
      </c>
      <c r="G67" s="243">
        <v>0.0021417</v>
      </c>
      <c r="H67" s="243">
        <v>578</v>
      </c>
      <c r="I67" s="243">
        <v>0.013832715</v>
      </c>
      <c r="J67" s="243">
        <v>0.0041498</v>
      </c>
      <c r="K67" s="243">
        <v>10.34</v>
      </c>
      <c r="L67" s="243">
        <v>0.018831157</v>
      </c>
      <c r="M67" s="243">
        <v>0.0028247</v>
      </c>
      <c r="N67" s="243">
        <v>48.94906631</v>
      </c>
      <c r="O67" s="243">
        <v>0.0114296</v>
      </c>
      <c r="P67" s="243">
        <v>0.00331</v>
      </c>
      <c r="Q67" s="243">
        <v>0.01243</v>
      </c>
      <c r="R67" s="244">
        <v>368982447</v>
      </c>
      <c r="S67" s="244">
        <v>837482447</v>
      </c>
    </row>
    <row r="68" spans="1:19">
      <c r="A68" s="243">
        <v>62</v>
      </c>
      <c r="B68" s="243" t="s">
        <v>84</v>
      </c>
      <c r="C68" s="243" t="s">
        <v>92</v>
      </c>
      <c r="D68" s="244">
        <v>468500000</v>
      </c>
      <c r="E68" s="244">
        <v>3281</v>
      </c>
      <c r="F68" s="245">
        <v>0.010382846</v>
      </c>
      <c r="G68" s="243">
        <v>0.0026995</v>
      </c>
      <c r="H68" s="243">
        <v>433</v>
      </c>
      <c r="I68" s="243">
        <v>0.01036257</v>
      </c>
      <c r="J68" s="243">
        <v>0.0031088</v>
      </c>
      <c r="K68" s="243">
        <v>8.23</v>
      </c>
      <c r="L68" s="243">
        <v>0.014988435</v>
      </c>
      <c r="M68" s="243">
        <v>0.0022483</v>
      </c>
      <c r="N68" s="243">
        <v>50.1190997</v>
      </c>
      <c r="O68" s="243">
        <v>0.0117028</v>
      </c>
      <c r="P68" s="243">
        <v>0.00339</v>
      </c>
      <c r="Q68" s="243">
        <v>0.01145</v>
      </c>
      <c r="R68" s="244">
        <v>339881876</v>
      </c>
      <c r="S68" s="244">
        <v>808381876</v>
      </c>
    </row>
    <row r="69" spans="1:19">
      <c r="A69" s="243">
        <v>63</v>
      </c>
      <c r="B69" s="243" t="s">
        <v>84</v>
      </c>
      <c r="C69" s="243" t="s">
        <v>93</v>
      </c>
      <c r="D69" s="244">
        <v>468500000</v>
      </c>
      <c r="E69" s="244">
        <v>3797</v>
      </c>
      <c r="F69" s="245">
        <v>0.012015747</v>
      </c>
      <c r="G69" s="243">
        <v>0.0031241</v>
      </c>
      <c r="H69" s="243">
        <v>477</v>
      </c>
      <c r="I69" s="243">
        <v>0.01141558</v>
      </c>
      <c r="J69" s="243">
        <v>0.0034247</v>
      </c>
      <c r="K69" s="243">
        <v>12.82</v>
      </c>
      <c r="L69" s="243">
        <v>0.023347721</v>
      </c>
      <c r="M69" s="243">
        <v>0.0035022</v>
      </c>
      <c r="N69" s="243">
        <v>50.4961315</v>
      </c>
      <c r="O69" s="243">
        <v>0.0117908</v>
      </c>
      <c r="P69" s="243">
        <v>0.00342</v>
      </c>
      <c r="Q69" s="243">
        <v>0.01347</v>
      </c>
      <c r="R69" s="244">
        <v>399837992</v>
      </c>
      <c r="S69" s="244">
        <v>868337992</v>
      </c>
    </row>
    <row r="70" spans="1:19">
      <c r="A70" s="243">
        <v>64</v>
      </c>
      <c r="B70" s="243" t="s">
        <v>84</v>
      </c>
      <c r="C70" s="243" t="s">
        <v>94</v>
      </c>
      <c r="D70" s="244">
        <v>468500000</v>
      </c>
      <c r="E70" s="244">
        <v>3377</v>
      </c>
      <c r="F70" s="245">
        <v>0.010686641</v>
      </c>
      <c r="G70" s="243">
        <v>0.0027785</v>
      </c>
      <c r="H70" s="243">
        <v>572</v>
      </c>
      <c r="I70" s="243">
        <v>0.013689123</v>
      </c>
      <c r="J70" s="243">
        <v>0.0041067</v>
      </c>
      <c r="K70" s="243">
        <v>10.13</v>
      </c>
      <c r="L70" s="243">
        <v>0.018448706</v>
      </c>
      <c r="M70" s="243">
        <v>0.0027673</v>
      </c>
      <c r="N70" s="243">
        <v>50.53443512</v>
      </c>
      <c r="O70" s="243">
        <v>0.0117998</v>
      </c>
      <c r="P70" s="243">
        <v>0.00342</v>
      </c>
      <c r="Q70" s="243">
        <v>0.01307</v>
      </c>
      <c r="R70" s="244">
        <v>388090560</v>
      </c>
      <c r="S70" s="244">
        <v>856590560</v>
      </c>
    </row>
    <row r="71" spans="1:19">
      <c r="A71" s="243">
        <v>65</v>
      </c>
      <c r="B71" s="243" t="s">
        <v>84</v>
      </c>
      <c r="C71" s="243" t="s">
        <v>95</v>
      </c>
      <c r="D71" s="244">
        <v>468500000</v>
      </c>
      <c r="E71" s="244">
        <v>3917</v>
      </c>
      <c r="F71" s="245">
        <v>0.012395491</v>
      </c>
      <c r="G71" s="243">
        <v>0.0032228</v>
      </c>
      <c r="H71" s="243">
        <v>341</v>
      </c>
      <c r="I71" s="243">
        <v>0.008160823</v>
      </c>
      <c r="J71" s="243">
        <v>0.0024482</v>
      </c>
      <c r="K71" s="243">
        <v>5.09</v>
      </c>
      <c r="L71" s="243">
        <v>0.009269883</v>
      </c>
      <c r="M71" s="243">
        <v>0.0013905</v>
      </c>
      <c r="N71" s="243">
        <v>54.35952481</v>
      </c>
      <c r="O71" s="243">
        <v>0.0126929</v>
      </c>
      <c r="P71" s="243">
        <v>0.00368</v>
      </c>
      <c r="Q71" s="243">
        <v>0.01074</v>
      </c>
      <c r="R71" s="244">
        <v>318869903</v>
      </c>
      <c r="S71" s="244">
        <v>787369903</v>
      </c>
    </row>
    <row r="72" spans="1:19">
      <c r="A72" s="243">
        <v>66</v>
      </c>
      <c r="B72" s="243" t="s">
        <v>96</v>
      </c>
      <c r="C72" s="243" t="s">
        <v>97</v>
      </c>
      <c r="D72" s="244">
        <v>468500000</v>
      </c>
      <c r="E72" s="244">
        <v>3877</v>
      </c>
      <c r="F72" s="245">
        <v>0.01226891</v>
      </c>
      <c r="G72" s="243">
        <v>0.0031899</v>
      </c>
      <c r="H72" s="243">
        <v>647</v>
      </c>
      <c r="I72" s="243">
        <v>0.015484025</v>
      </c>
      <c r="J72" s="243">
        <v>0.0046452</v>
      </c>
      <c r="K72" s="243">
        <v>8.4</v>
      </c>
      <c r="L72" s="243">
        <v>0.015298039</v>
      </c>
      <c r="M72" s="243">
        <v>0.0022947</v>
      </c>
      <c r="N72" s="243">
        <v>49.64359506</v>
      </c>
      <c r="O72" s="243">
        <v>0.0115918</v>
      </c>
      <c r="P72" s="243">
        <v>0.00336</v>
      </c>
      <c r="Q72" s="243">
        <v>0.01349</v>
      </c>
      <c r="R72" s="244">
        <v>400466508</v>
      </c>
      <c r="S72" s="244">
        <v>868966508</v>
      </c>
    </row>
    <row r="73" spans="1:19">
      <c r="A73" s="243">
        <v>67</v>
      </c>
      <c r="B73" s="243" t="s">
        <v>96</v>
      </c>
      <c r="C73" s="243" t="s">
        <v>98</v>
      </c>
      <c r="D73" s="244">
        <v>468500000</v>
      </c>
      <c r="E73" s="244">
        <v>4982</v>
      </c>
      <c r="F73" s="245">
        <v>0.015765723</v>
      </c>
      <c r="G73" s="243">
        <v>0.0040991</v>
      </c>
      <c r="H73" s="243">
        <v>685</v>
      </c>
      <c r="I73" s="243">
        <v>0.016393443</v>
      </c>
      <c r="J73" s="243">
        <v>0.004918</v>
      </c>
      <c r="K73" s="243">
        <v>12.5</v>
      </c>
      <c r="L73" s="243">
        <v>0.022764938</v>
      </c>
      <c r="M73" s="243">
        <v>0.0034147</v>
      </c>
      <c r="N73" s="243">
        <v>52.29949409</v>
      </c>
      <c r="O73" s="243">
        <v>0.0122119</v>
      </c>
      <c r="P73" s="243">
        <v>0.00354</v>
      </c>
      <c r="Q73" s="243">
        <v>0.01597</v>
      </c>
      <c r="R73" s="244">
        <v>474136023</v>
      </c>
      <c r="S73" s="244">
        <v>942636023</v>
      </c>
    </row>
    <row r="74" spans="1:19">
      <c r="A74" s="243">
        <v>68</v>
      </c>
      <c r="B74" s="243" t="s">
        <v>96</v>
      </c>
      <c r="C74" s="243" t="s">
        <v>49</v>
      </c>
      <c r="D74" s="244">
        <v>468500000</v>
      </c>
      <c r="E74" s="244">
        <v>2992</v>
      </c>
      <c r="F74" s="245">
        <v>0.009468295</v>
      </c>
      <c r="G74" s="243">
        <v>0.0024618</v>
      </c>
      <c r="H74" s="243">
        <v>408</v>
      </c>
      <c r="I74" s="243">
        <v>0.009764269</v>
      </c>
      <c r="J74" s="243">
        <v>0.0029293</v>
      </c>
      <c r="K74" s="243">
        <v>4.12</v>
      </c>
      <c r="L74" s="243">
        <v>0.007503324</v>
      </c>
      <c r="M74" s="243">
        <v>0.0011255</v>
      </c>
      <c r="N74" s="243">
        <v>55.90070811</v>
      </c>
      <c r="O74" s="243">
        <v>0.0130528</v>
      </c>
      <c r="P74" s="243">
        <v>0.00379</v>
      </c>
      <c r="Q74" s="243">
        <v>0.0103</v>
      </c>
      <c r="R74" s="244">
        <v>305789792</v>
      </c>
      <c r="S74" s="244">
        <v>774289792</v>
      </c>
    </row>
    <row r="75" ht="24" spans="1:19">
      <c r="A75" s="243">
        <v>69</v>
      </c>
      <c r="B75" s="243" t="s">
        <v>96</v>
      </c>
      <c r="C75" s="243" t="s">
        <v>99</v>
      </c>
      <c r="D75" s="246">
        <v>468500000</v>
      </c>
      <c r="E75" s="244">
        <v>5040</v>
      </c>
      <c r="F75" s="247">
        <v>0.015949266</v>
      </c>
      <c r="G75" s="248" t="s">
        <v>100</v>
      </c>
      <c r="H75" s="243">
        <v>945</v>
      </c>
      <c r="I75" s="248" t="s">
        <v>101</v>
      </c>
      <c r="J75" s="248" t="s">
        <v>102</v>
      </c>
      <c r="K75" s="243">
        <v>7.95</v>
      </c>
      <c r="L75" s="248" t="s">
        <v>103</v>
      </c>
      <c r="M75" s="248" t="s">
        <v>104</v>
      </c>
      <c r="N75" s="251">
        <v>50.69664363</v>
      </c>
      <c r="O75" s="248">
        <v>0.0118377</v>
      </c>
      <c r="P75" s="252">
        <v>0.00343</v>
      </c>
      <c r="Q75" s="254">
        <v>0.01654</v>
      </c>
      <c r="R75" s="246">
        <v>490845095</v>
      </c>
      <c r="S75" s="246">
        <v>959345095</v>
      </c>
    </row>
    <row r="76" spans="1:19">
      <c r="A76" s="243">
        <v>70</v>
      </c>
      <c r="B76" s="243" t="s">
        <v>96</v>
      </c>
      <c r="C76" s="243" t="s">
        <v>105</v>
      </c>
      <c r="D76" s="244">
        <v>468500000</v>
      </c>
      <c r="E76" s="244">
        <v>5174</v>
      </c>
      <c r="F76" s="245">
        <v>0.016373314</v>
      </c>
      <c r="G76" s="243">
        <v>0.0042571</v>
      </c>
      <c r="H76" s="243">
        <v>474</v>
      </c>
      <c r="I76" s="243">
        <v>0.011343784</v>
      </c>
      <c r="J76" s="243">
        <v>0.0034031</v>
      </c>
      <c r="K76" s="243">
        <v>3.13</v>
      </c>
      <c r="L76" s="243">
        <v>0.005700341</v>
      </c>
      <c r="M76" s="243">
        <v>0.0008551</v>
      </c>
      <c r="N76" s="243">
        <v>53.83224592</v>
      </c>
      <c r="O76" s="243">
        <v>0.0125698</v>
      </c>
      <c r="P76" s="243">
        <v>0.00365</v>
      </c>
      <c r="Q76" s="243">
        <v>0.01216</v>
      </c>
      <c r="R76" s="244">
        <v>360959984</v>
      </c>
      <c r="S76" s="244">
        <v>829459984</v>
      </c>
    </row>
    <row r="77" spans="1:19">
      <c r="A77" s="243">
        <v>71</v>
      </c>
      <c r="B77" s="243" t="s">
        <v>96</v>
      </c>
      <c r="C77" s="243" t="s">
        <v>106</v>
      </c>
      <c r="D77" s="244">
        <v>468500000</v>
      </c>
      <c r="E77" s="244">
        <v>4688</v>
      </c>
      <c r="F77" s="245">
        <v>0.014835349</v>
      </c>
      <c r="G77" s="243">
        <v>0.0038572</v>
      </c>
      <c r="H77" s="243">
        <v>685</v>
      </c>
      <c r="I77" s="243">
        <v>0.016393443</v>
      </c>
      <c r="J77" s="243">
        <v>0.004918</v>
      </c>
      <c r="K77" s="243">
        <v>14.13</v>
      </c>
      <c r="L77" s="243">
        <v>0.025733486</v>
      </c>
      <c r="M77" s="243">
        <v>0.00386</v>
      </c>
      <c r="N77" s="243">
        <v>50.69664363</v>
      </c>
      <c r="O77" s="243">
        <v>0.0118377</v>
      </c>
      <c r="P77" s="243">
        <v>0.00343</v>
      </c>
      <c r="Q77" s="243">
        <v>0.01607</v>
      </c>
      <c r="R77" s="244">
        <v>476951398</v>
      </c>
      <c r="S77" s="244">
        <v>945451398</v>
      </c>
    </row>
    <row r="78" spans="1:19">
      <c r="A78" s="243">
        <v>72</v>
      </c>
      <c r="B78" s="243" t="s">
        <v>96</v>
      </c>
      <c r="C78" s="243" t="s">
        <v>107</v>
      </c>
      <c r="D78" s="244">
        <v>468500000</v>
      </c>
      <c r="E78" s="244">
        <v>5102</v>
      </c>
      <c r="F78" s="245">
        <v>0.016145467</v>
      </c>
      <c r="G78" s="243">
        <v>0.0041978</v>
      </c>
      <c r="H78" s="243" t="s">
        <v>108</v>
      </c>
      <c r="I78" s="243">
        <v>0.02436281</v>
      </c>
      <c r="J78" s="243">
        <v>0.0073088</v>
      </c>
      <c r="K78" s="243">
        <v>21.81</v>
      </c>
      <c r="L78" s="243">
        <v>0.039720264</v>
      </c>
      <c r="M78" s="243">
        <v>0.005958</v>
      </c>
      <c r="N78" s="243">
        <v>49.63429749</v>
      </c>
      <c r="O78" s="243">
        <v>0.0115896</v>
      </c>
      <c r="P78" s="243">
        <v>0.00336</v>
      </c>
      <c r="Q78" s="243">
        <v>0.02083</v>
      </c>
      <c r="R78" s="244">
        <v>618168890</v>
      </c>
      <c r="S78" s="244">
        <v>1086668890</v>
      </c>
    </row>
    <row r="79" spans="1:19">
      <c r="A79" s="243">
        <v>73</v>
      </c>
      <c r="B79" s="243" t="s">
        <v>96</v>
      </c>
      <c r="C79" s="243" t="s">
        <v>109</v>
      </c>
      <c r="D79" s="244">
        <v>468500000</v>
      </c>
      <c r="E79" s="244">
        <v>4566</v>
      </c>
      <c r="F79" s="245">
        <v>0.014449276</v>
      </c>
      <c r="G79" s="243">
        <v>0.0037568</v>
      </c>
      <c r="H79" s="243">
        <v>663</v>
      </c>
      <c r="I79" s="243">
        <v>0.015866938</v>
      </c>
      <c r="J79" s="243">
        <v>0.0047601</v>
      </c>
      <c r="K79" s="243">
        <v>7.63</v>
      </c>
      <c r="L79" s="243">
        <v>0.013895718</v>
      </c>
      <c r="M79" s="243">
        <v>0.0020844</v>
      </c>
      <c r="N79" s="243">
        <v>50.61252585</v>
      </c>
      <c r="O79" s="243">
        <v>0.011818</v>
      </c>
      <c r="P79" s="243">
        <v>0.00343</v>
      </c>
      <c r="Q79" s="243">
        <v>0.01403</v>
      </c>
      <c r="R79" s="244">
        <v>416407228</v>
      </c>
      <c r="S79" s="244">
        <v>884907228</v>
      </c>
    </row>
    <row r="80" spans="1:19">
      <c r="A80" s="243">
        <v>74</v>
      </c>
      <c r="B80" s="243" t="s">
        <v>96</v>
      </c>
      <c r="C80" s="243" t="s">
        <v>48</v>
      </c>
      <c r="D80" s="244">
        <v>468500000</v>
      </c>
      <c r="E80" s="244">
        <v>4159</v>
      </c>
      <c r="F80" s="245">
        <v>0.013161309</v>
      </c>
      <c r="G80" s="243">
        <v>0.0034219</v>
      </c>
      <c r="H80" s="243">
        <v>738</v>
      </c>
      <c r="I80" s="243">
        <v>0.01766184</v>
      </c>
      <c r="J80" s="243">
        <v>0.0052986</v>
      </c>
      <c r="K80" s="243">
        <v>12.7</v>
      </c>
      <c r="L80" s="243">
        <v>0.023129177</v>
      </c>
      <c r="M80" s="243">
        <v>0.0034694</v>
      </c>
      <c r="N80" s="243">
        <v>52.07561842</v>
      </c>
      <c r="O80" s="243">
        <v>0.0121596</v>
      </c>
      <c r="P80" s="243">
        <v>0.00353</v>
      </c>
      <c r="Q80" s="243">
        <v>0.01572</v>
      </c>
      <c r="R80" s="244">
        <v>466502975</v>
      </c>
      <c r="S80" s="244">
        <v>935002975</v>
      </c>
    </row>
    <row r="81" spans="1:19">
      <c r="A81" s="243">
        <v>75</v>
      </c>
      <c r="B81" s="243" t="s">
        <v>96</v>
      </c>
      <c r="C81" s="243" t="s">
        <v>52</v>
      </c>
      <c r="D81" s="244">
        <v>468500000</v>
      </c>
      <c r="E81" s="244">
        <v>4295</v>
      </c>
      <c r="F81" s="245">
        <v>0.013591686</v>
      </c>
      <c r="G81" s="243">
        <v>0.0035338</v>
      </c>
      <c r="H81" s="243">
        <v>649</v>
      </c>
      <c r="I81" s="243">
        <v>0.015531889</v>
      </c>
      <c r="J81" s="243">
        <v>0.0046596</v>
      </c>
      <c r="K81" s="243">
        <v>5.88</v>
      </c>
      <c r="L81" s="243">
        <v>0.010708627</v>
      </c>
      <c r="M81" s="243">
        <v>0.0016063</v>
      </c>
      <c r="N81" s="243">
        <v>50.69664363</v>
      </c>
      <c r="O81" s="243">
        <v>0.0118377</v>
      </c>
      <c r="P81" s="243">
        <v>0.00343</v>
      </c>
      <c r="Q81" s="243">
        <v>0.01323</v>
      </c>
      <c r="R81" s="244">
        <v>392783849</v>
      </c>
      <c r="S81" s="244">
        <v>861283849</v>
      </c>
    </row>
    <row r="82" spans="1:19">
      <c r="A82" s="243">
        <v>76</v>
      </c>
      <c r="B82" s="243" t="s">
        <v>110</v>
      </c>
      <c r="C82" s="243" t="s">
        <v>111</v>
      </c>
      <c r="D82" s="244">
        <v>468500000</v>
      </c>
      <c r="E82" s="244">
        <v>4722</v>
      </c>
      <c r="F82" s="245">
        <v>0.014942943</v>
      </c>
      <c r="G82" s="243">
        <v>0.0038852</v>
      </c>
      <c r="H82" s="243">
        <v>838</v>
      </c>
      <c r="I82" s="243">
        <v>0.020055044</v>
      </c>
      <c r="J82" s="243">
        <v>0.0060165</v>
      </c>
      <c r="K82" s="243">
        <v>29.45</v>
      </c>
      <c r="L82" s="243">
        <v>0.053634195</v>
      </c>
      <c r="M82" s="243">
        <v>0.0080451</v>
      </c>
      <c r="N82" s="243">
        <v>49.31452163</v>
      </c>
      <c r="O82" s="243">
        <v>0.0115149</v>
      </c>
      <c r="P82" s="243">
        <v>0.00334</v>
      </c>
      <c r="Q82" s="243">
        <v>0.02129</v>
      </c>
      <c r="R82" s="244">
        <v>631836424</v>
      </c>
      <c r="S82" s="244">
        <v>1100336424</v>
      </c>
    </row>
    <row r="83" spans="1:19">
      <c r="A83" s="243">
        <v>77</v>
      </c>
      <c r="B83" s="243" t="s">
        <v>110</v>
      </c>
      <c r="C83" s="243" t="s">
        <v>112</v>
      </c>
      <c r="D83" s="244">
        <v>468500000</v>
      </c>
      <c r="E83" s="244">
        <v>3159</v>
      </c>
      <c r="F83" s="245">
        <v>0.009996772</v>
      </c>
      <c r="G83" s="243">
        <v>0.0025992</v>
      </c>
      <c r="H83" s="243">
        <v>384</v>
      </c>
      <c r="I83" s="243">
        <v>0.009189901</v>
      </c>
      <c r="J83" s="243">
        <v>0.002757</v>
      </c>
      <c r="K83" s="243">
        <v>7.94</v>
      </c>
      <c r="L83" s="243">
        <v>0.014460289</v>
      </c>
      <c r="M83" s="243">
        <v>0.002169</v>
      </c>
      <c r="N83" s="243">
        <v>53.75798516</v>
      </c>
      <c r="O83" s="243">
        <v>0.0125525</v>
      </c>
      <c r="P83" s="243">
        <v>0.00364</v>
      </c>
      <c r="Q83" s="243">
        <v>0.01117</v>
      </c>
      <c r="R83" s="244">
        <v>331422368</v>
      </c>
      <c r="S83" s="244">
        <v>799922368</v>
      </c>
    </row>
    <row r="84" spans="1:19">
      <c r="A84" s="243">
        <v>78</v>
      </c>
      <c r="B84" s="243" t="s">
        <v>110</v>
      </c>
      <c r="C84" s="243" t="s">
        <v>113</v>
      </c>
      <c r="D84" s="244">
        <v>468500000</v>
      </c>
      <c r="E84" s="244">
        <v>3362</v>
      </c>
      <c r="F84" s="245">
        <v>0.010639173</v>
      </c>
      <c r="G84" s="243">
        <v>0.0027662</v>
      </c>
      <c r="H84" s="243">
        <v>410</v>
      </c>
      <c r="I84" s="243">
        <v>0.009812134</v>
      </c>
      <c r="J84" s="243">
        <v>0.0029436</v>
      </c>
      <c r="K84" s="243">
        <v>5.49</v>
      </c>
      <c r="L84" s="243">
        <v>0.009998361</v>
      </c>
      <c r="M84" s="243">
        <v>0.0014998</v>
      </c>
      <c r="N84" s="243">
        <v>54.90108849</v>
      </c>
      <c r="O84" s="243">
        <v>0.0128194</v>
      </c>
      <c r="P84" s="243">
        <v>0.00372</v>
      </c>
      <c r="Q84" s="243">
        <v>0.01093</v>
      </c>
      <c r="R84" s="244">
        <v>324352177</v>
      </c>
      <c r="S84" s="244">
        <v>792852177</v>
      </c>
    </row>
    <row r="85" spans="1:19">
      <c r="A85" s="243">
        <v>79</v>
      </c>
      <c r="B85" s="243" t="s">
        <v>110</v>
      </c>
      <c r="C85" s="243" t="s">
        <v>114</v>
      </c>
      <c r="D85" s="244">
        <v>468500000</v>
      </c>
      <c r="E85" s="244">
        <v>2858</v>
      </c>
      <c r="F85" s="245">
        <v>0.009044247</v>
      </c>
      <c r="G85" s="243">
        <v>0.0023515</v>
      </c>
      <c r="H85" s="243">
        <v>371</v>
      </c>
      <c r="I85" s="243">
        <v>0.008878784</v>
      </c>
      <c r="J85" s="243">
        <v>0.0026636</v>
      </c>
      <c r="K85" s="243">
        <v>9.75</v>
      </c>
      <c r="L85" s="243">
        <v>0.017756652</v>
      </c>
      <c r="M85" s="243">
        <v>0.0026635</v>
      </c>
      <c r="N85" s="243">
        <v>66.51790546</v>
      </c>
      <c r="O85" s="243">
        <v>0.0155319</v>
      </c>
      <c r="P85" s="243">
        <v>0.0045</v>
      </c>
      <c r="Q85" s="243">
        <v>0.01218</v>
      </c>
      <c r="R85" s="244">
        <v>361624825</v>
      </c>
      <c r="S85" s="244">
        <v>830124825</v>
      </c>
    </row>
    <row r="86" spans="1:19">
      <c r="A86" s="243">
        <v>80</v>
      </c>
      <c r="B86" s="243" t="s">
        <v>110</v>
      </c>
      <c r="C86" s="243" t="s">
        <v>115</v>
      </c>
      <c r="D86" s="244">
        <v>468500000</v>
      </c>
      <c r="E86" s="244">
        <v>4838</v>
      </c>
      <c r="F86" s="245">
        <v>0.01531003</v>
      </c>
      <c r="G86" s="243">
        <v>0.0039806</v>
      </c>
      <c r="H86" s="243" t="s">
        <v>116</v>
      </c>
      <c r="I86" s="243">
        <v>0.026492761</v>
      </c>
      <c r="J86" s="243">
        <v>0.0079478</v>
      </c>
      <c r="K86" s="253">
        <v>44</v>
      </c>
      <c r="L86" s="243">
        <v>0.080132583</v>
      </c>
      <c r="M86" s="243">
        <v>0.0120199</v>
      </c>
      <c r="N86" s="243">
        <v>57.60477344</v>
      </c>
      <c r="O86" s="243">
        <v>0.0134507</v>
      </c>
      <c r="P86" s="243">
        <v>0.0039</v>
      </c>
      <c r="Q86" s="243">
        <v>0.02785</v>
      </c>
      <c r="R86" s="244">
        <v>826642679</v>
      </c>
      <c r="S86" s="244">
        <v>1295142679</v>
      </c>
    </row>
    <row r="87" spans="1:19">
      <c r="A87" s="243">
        <v>81</v>
      </c>
      <c r="B87" s="243" t="s">
        <v>110</v>
      </c>
      <c r="C87" s="243" t="s">
        <v>117</v>
      </c>
      <c r="D87" s="244">
        <v>468500000</v>
      </c>
      <c r="E87" s="244">
        <v>4063</v>
      </c>
      <c r="F87" s="245">
        <v>0.012857514</v>
      </c>
      <c r="G87" s="243">
        <v>0.003343</v>
      </c>
      <c r="H87" s="243">
        <v>584</v>
      </c>
      <c r="I87" s="243">
        <v>0.013976307</v>
      </c>
      <c r="J87" s="243">
        <v>0.0041929</v>
      </c>
      <c r="K87" s="243">
        <v>5.09</v>
      </c>
      <c r="L87" s="243">
        <v>0.009269883</v>
      </c>
      <c r="M87" s="243">
        <v>0.0013905</v>
      </c>
      <c r="N87" s="243">
        <v>51.66351672</v>
      </c>
      <c r="O87" s="243">
        <v>0.0120634</v>
      </c>
      <c r="P87" s="243">
        <v>0.0035</v>
      </c>
      <c r="Q87" s="243">
        <v>0.01242</v>
      </c>
      <c r="R87" s="244">
        <v>368802972</v>
      </c>
      <c r="S87" s="244">
        <v>837302972</v>
      </c>
    </row>
    <row r="88" spans="1:19">
      <c r="A88" s="243">
        <v>82</v>
      </c>
      <c r="B88" s="243" t="s">
        <v>110</v>
      </c>
      <c r="C88" s="243" t="s">
        <v>118</v>
      </c>
      <c r="D88" s="244">
        <v>468500000</v>
      </c>
      <c r="E88" s="244">
        <v>4111</v>
      </c>
      <c r="F88" s="245">
        <v>0.013009411</v>
      </c>
      <c r="G88" s="243">
        <v>0.0033824</v>
      </c>
      <c r="H88" s="243">
        <v>611</v>
      </c>
      <c r="I88" s="243">
        <v>0.014622472</v>
      </c>
      <c r="J88" s="243">
        <v>0.0043867</v>
      </c>
      <c r="K88" s="243">
        <v>13.68</v>
      </c>
      <c r="L88" s="243">
        <v>0.024913949</v>
      </c>
      <c r="M88" s="243">
        <v>0.0037371</v>
      </c>
      <c r="N88" s="243">
        <v>50.81414075</v>
      </c>
      <c r="O88" s="243">
        <v>0.0118651</v>
      </c>
      <c r="P88" s="243">
        <v>0.00344</v>
      </c>
      <c r="Q88" s="243">
        <v>0.01495</v>
      </c>
      <c r="R88" s="244">
        <v>443676478</v>
      </c>
      <c r="S88" s="244">
        <v>912176478</v>
      </c>
    </row>
    <row r="89" s="238" customFormat="1" ht="12" spans="1:19">
      <c r="A89" s="243"/>
      <c r="B89" s="243"/>
      <c r="C89" s="243"/>
      <c r="D89" s="243"/>
      <c r="E89" s="243"/>
      <c r="F89" s="243"/>
      <c r="G89" s="243"/>
      <c r="H89" s="243"/>
      <c r="I89" s="243"/>
      <c r="J89" s="243"/>
      <c r="K89" s="243"/>
      <c r="L89" s="243"/>
      <c r="M89" s="243"/>
      <c r="N89" s="243"/>
      <c r="O89" s="243"/>
      <c r="P89" s="243"/>
      <c r="Q89" s="243"/>
      <c r="R89" s="243"/>
      <c r="S89" s="243"/>
    </row>
    <row r="90" s="238" customFormat="1" ht="12" spans="1:19">
      <c r="A90" s="249" t="s">
        <v>119</v>
      </c>
      <c r="B90" s="249"/>
      <c r="C90" s="249"/>
      <c r="D90" s="250" t="s">
        <v>120</v>
      </c>
      <c r="E90" s="250" t="s">
        <v>121</v>
      </c>
      <c r="F90" s="249">
        <v>1</v>
      </c>
      <c r="G90" s="249">
        <v>0.26</v>
      </c>
      <c r="H90" s="250" t="s">
        <v>122</v>
      </c>
      <c r="I90" s="249">
        <v>1</v>
      </c>
      <c r="J90" s="249">
        <v>0.3</v>
      </c>
      <c r="K90" s="250">
        <v>549.09</v>
      </c>
      <c r="L90" s="249">
        <v>1</v>
      </c>
      <c r="M90" s="249">
        <v>0.15</v>
      </c>
      <c r="N90" s="250">
        <v>4282.658791</v>
      </c>
      <c r="O90" s="249">
        <v>1</v>
      </c>
      <c r="P90" s="250">
        <v>0.29</v>
      </c>
      <c r="Q90" s="249">
        <v>1</v>
      </c>
      <c r="R90" s="250" t="s">
        <v>123</v>
      </c>
      <c r="S90" s="250" t="s">
        <v>124</v>
      </c>
    </row>
  </sheetData>
  <mergeCells count="17">
    <mergeCell ref="E2:P2"/>
    <mergeCell ref="E3:G3"/>
    <mergeCell ref="H3:J3"/>
    <mergeCell ref="K3:M3"/>
    <mergeCell ref="N3:P3"/>
    <mergeCell ref="F4:G4"/>
    <mergeCell ref="I4:J4"/>
    <mergeCell ref="L4:M4"/>
    <mergeCell ref="O4:P4"/>
    <mergeCell ref="A90:C90"/>
    <mergeCell ref="A2:A5"/>
    <mergeCell ref="B2:B5"/>
    <mergeCell ref="C2:C5"/>
    <mergeCell ref="D2:D5"/>
    <mergeCell ref="Q2:Q5"/>
    <mergeCell ref="R2:R5"/>
    <mergeCell ref="S2:S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8"/>
  <sheetViews>
    <sheetView zoomScale="147" zoomScaleNormal="147" workbookViewId="0">
      <selection activeCell="C2" sqref="C2"/>
    </sheetView>
  </sheetViews>
  <sheetFormatPr defaultColWidth="9.1047619047619" defaultRowHeight="16.5" outlineLevelCol="7"/>
  <cols>
    <col min="1" max="1" width="2.88571428571429" style="221" customWidth="1"/>
    <col min="2" max="2" width="25.3333333333333" style="221" customWidth="1"/>
    <col min="3" max="3" width="18.6666666666667" style="221" customWidth="1"/>
    <col min="4" max="4" width="8.78095238095238" style="221" customWidth="1"/>
    <col min="5" max="7" width="9.1047619047619" style="221"/>
    <col min="8" max="8" width="19.1047619047619" style="221" customWidth="1"/>
    <col min="9" max="16384" width="9.1047619047619" style="221"/>
  </cols>
  <sheetData>
    <row r="1" spans="2:6">
      <c r="B1" s="222" t="s">
        <v>125</v>
      </c>
      <c r="C1" s="223" t="s">
        <v>126</v>
      </c>
      <c r="D1" s="222"/>
      <c r="E1" s="222"/>
      <c r="F1" s="222"/>
    </row>
    <row r="2" spans="2:6">
      <c r="B2" s="222" t="s">
        <v>127</v>
      </c>
      <c r="C2" s="223">
        <f>VLOOKUP(C1,'[1]Jumlah Desa'!$E$5:$F$438,2,FALSE)</f>
        <v>82</v>
      </c>
      <c r="D2" s="222"/>
      <c r="E2" s="222"/>
      <c r="F2" s="222"/>
    </row>
    <row r="3" spans="2:6">
      <c r="B3" s="222"/>
      <c r="C3" s="222"/>
      <c r="D3" s="222"/>
      <c r="E3" s="222"/>
      <c r="F3" s="222"/>
    </row>
    <row r="4" spans="2:8">
      <c r="B4" s="224" t="s">
        <v>128</v>
      </c>
      <c r="C4" s="224" t="s">
        <v>129</v>
      </c>
      <c r="D4" s="222"/>
      <c r="E4" s="225" t="s">
        <v>130</v>
      </c>
      <c r="F4" s="222"/>
      <c r="H4" s="226"/>
    </row>
    <row r="5" spans="2:8">
      <c r="B5" s="227" t="s">
        <v>131</v>
      </c>
      <c r="C5" s="228">
        <f>VLOOKUP(C1,[1]MasterDTU2025!$C$5:$X$551,14,FALSE)*10^3</f>
        <v>12859626000</v>
      </c>
      <c r="D5" s="222"/>
      <c r="E5" s="225" t="s">
        <v>132</v>
      </c>
      <c r="F5" s="222"/>
      <c r="H5" s="226"/>
    </row>
    <row r="6" spans="2:8">
      <c r="B6" s="227" t="s">
        <v>133</v>
      </c>
      <c r="C6" s="228">
        <f>VLOOKUP(C1,[1]MasterDTU2025!$C$5:$X$551,21,FALSE)*10^3</f>
        <v>753989343000</v>
      </c>
      <c r="D6" s="222"/>
      <c r="E6" s="225" t="s">
        <v>134</v>
      </c>
      <c r="F6" s="222"/>
      <c r="H6" s="226"/>
    </row>
    <row r="7" spans="2:8">
      <c r="B7" s="229">
        <v>1</v>
      </c>
      <c r="C7" s="230">
        <f>SUM(C5:C6)</f>
        <v>766848969000</v>
      </c>
      <c r="D7" s="222"/>
      <c r="E7" s="225" t="s">
        <v>135</v>
      </c>
      <c r="F7" s="222"/>
      <c r="H7" s="226"/>
    </row>
    <row r="8" spans="2:8">
      <c r="B8" s="227" t="s">
        <v>136</v>
      </c>
      <c r="C8" s="227"/>
      <c r="D8" s="222"/>
      <c r="E8" s="225" t="s">
        <v>137</v>
      </c>
      <c r="F8" s="222"/>
      <c r="H8" s="226"/>
    </row>
    <row r="9" spans="2:8">
      <c r="B9" s="231" t="s">
        <v>138</v>
      </c>
      <c r="C9" s="227">
        <f>VLOOKUP(C1,[1]MasterDTU2025!$C$5:$X$551,4,FALSE)*10^3</f>
        <v>0</v>
      </c>
      <c r="D9" s="222"/>
      <c r="E9" s="232" t="s">
        <v>139</v>
      </c>
      <c r="F9" s="222"/>
      <c r="H9" s="226"/>
    </row>
    <row r="10" spans="2:8">
      <c r="B10" s="231" t="s">
        <v>140</v>
      </c>
      <c r="C10" s="228">
        <f>VLOOKUP(C1,[1]MasterDTU2025!$C$5:$X$551,7,FALSE)*10^3</f>
        <v>0</v>
      </c>
      <c r="D10" s="222"/>
      <c r="E10" s="232" t="s">
        <v>141</v>
      </c>
      <c r="F10" s="222"/>
      <c r="H10" s="226"/>
    </row>
    <row r="11" spans="2:6">
      <c r="B11" s="231" t="s">
        <v>142</v>
      </c>
      <c r="C11" s="228">
        <v>0</v>
      </c>
      <c r="D11" s="222"/>
      <c r="E11" s="225" t="s">
        <v>143</v>
      </c>
      <c r="F11" s="222"/>
    </row>
    <row r="12" spans="2:6">
      <c r="B12" s="231" t="s">
        <v>144</v>
      </c>
      <c r="C12" s="228">
        <f>VLOOKUP(C1,[1]MasterDTU2025!$C$5:$X$551,13,FALSE)*10^3</f>
        <v>0</v>
      </c>
      <c r="D12" s="222"/>
      <c r="E12" s="232" t="s">
        <v>145</v>
      </c>
      <c r="F12" s="222"/>
    </row>
    <row r="13" spans="2:6">
      <c r="B13" s="229">
        <v>2</v>
      </c>
      <c r="C13" s="230">
        <f>SUM(C9:C12)</f>
        <v>0</v>
      </c>
      <c r="D13" s="222"/>
      <c r="E13" s="232" t="s">
        <v>146</v>
      </c>
      <c r="F13" s="222"/>
    </row>
    <row r="14" spans="2:6">
      <c r="B14" s="255" t="s">
        <v>147</v>
      </c>
      <c r="C14" s="228">
        <f>C7-C13</f>
        <v>766848969000</v>
      </c>
      <c r="D14" s="222"/>
      <c r="E14" s="225" t="s">
        <v>148</v>
      </c>
      <c r="F14" s="222"/>
    </row>
    <row r="15" spans="2:6">
      <c r="B15" s="256" t="s">
        <v>149</v>
      </c>
      <c r="C15" s="228">
        <f>C14*D15</f>
        <v>76684896900</v>
      </c>
      <c r="D15" s="235">
        <v>0.1</v>
      </c>
      <c r="E15" s="222"/>
      <c r="F15" s="222"/>
    </row>
    <row r="16" spans="2:6">
      <c r="B16" s="256" t="s">
        <v>150</v>
      </c>
      <c r="C16" s="228">
        <f>C15/C2</f>
        <v>935181669.512195</v>
      </c>
      <c r="D16" s="222"/>
      <c r="E16" s="222"/>
      <c r="F16" s="222"/>
    </row>
    <row r="17" spans="2:2">
      <c r="B17" s="236"/>
    </row>
    <row r="18" spans="2:3">
      <c r="B18" s="236"/>
      <c r="C18" s="226"/>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6"/>
  <sheetViews>
    <sheetView showGridLines="0" zoomScale="119" zoomScaleNormal="119" topLeftCell="A4" workbookViewId="0">
      <selection activeCell="F4" sqref="F4:G4"/>
    </sheetView>
  </sheetViews>
  <sheetFormatPr defaultColWidth="9" defaultRowHeight="15"/>
  <cols>
    <col min="1" max="1" width="2.78095238095238" style="197" customWidth="1"/>
    <col min="2" max="2" width="15.6666666666667" style="197" customWidth="1"/>
    <col min="3" max="3" width="57.3333333333333" style="197" customWidth="1"/>
    <col min="4" max="4" width="17.552380952381" style="197" customWidth="1"/>
    <col min="5" max="5" width="7.55238095238095" style="197" customWidth="1"/>
    <col min="6" max="6" width="17.552380952381" style="197" customWidth="1"/>
    <col min="7" max="7" width="7.55238095238095" style="197" customWidth="1"/>
    <col min="8" max="8" width="5.51428571428571" style="197" customWidth="1"/>
    <col min="9" max="9" width="21.9619047619048" style="197" customWidth="1"/>
    <col min="10" max="10" width="8.88571428571429" style="197"/>
    <col min="11" max="11" width="14.552380952381" customWidth="1"/>
    <col min="12" max="12" width="92.4380952380952" customWidth="1"/>
    <col min="13" max="13" width="17.552380952381" customWidth="1"/>
    <col min="16" max="16384" width="8.88571428571429" style="197"/>
  </cols>
  <sheetData>
    <row r="1" spans="3:4">
      <c r="C1" s="198" t="s">
        <v>127</v>
      </c>
      <c r="D1" s="199">
        <v>82</v>
      </c>
    </row>
    <row r="3" spans="2:7">
      <c r="B3" s="200" t="s">
        <v>151</v>
      </c>
      <c r="C3" s="201"/>
      <c r="D3" s="201"/>
      <c r="E3" s="201"/>
      <c r="F3" s="201"/>
      <c r="G3" s="201"/>
    </row>
    <row r="4" spans="2:7">
      <c r="B4" s="201"/>
      <c r="C4" s="202" t="s">
        <v>152</v>
      </c>
      <c r="D4" s="203">
        <v>70984309700</v>
      </c>
      <c r="E4" s="203"/>
      <c r="F4" s="203">
        <v>76684896900</v>
      </c>
      <c r="G4" s="203"/>
    </row>
    <row r="5" ht="28.5" spans="2:7">
      <c r="B5" s="204" t="s">
        <v>153</v>
      </c>
      <c r="C5" s="204" t="s">
        <v>154</v>
      </c>
      <c r="D5" s="205" t="s">
        <v>155</v>
      </c>
      <c r="E5" s="204" t="s">
        <v>156</v>
      </c>
      <c r="F5" s="205" t="s">
        <v>157</v>
      </c>
      <c r="G5" s="204" t="s">
        <v>156</v>
      </c>
    </row>
    <row r="6" ht="28.5" spans="2:9">
      <c r="B6" s="206" t="s">
        <v>158</v>
      </c>
      <c r="C6" s="207" t="s">
        <v>159</v>
      </c>
      <c r="D6" s="208">
        <v>52480000000</v>
      </c>
      <c r="E6" s="209">
        <f>D6/D4</f>
        <v>0.739318311635282</v>
      </c>
      <c r="F6" s="208">
        <v>53300000000</v>
      </c>
      <c r="G6" s="209">
        <f>F6/F4</f>
        <v>0.695052117883202</v>
      </c>
      <c r="I6" s="220">
        <f>(F6/109)</f>
        <v>488990825.688073</v>
      </c>
    </row>
    <row r="7" spans="2:7">
      <c r="B7" s="210"/>
      <c r="C7" s="207" t="s">
        <v>160</v>
      </c>
      <c r="D7" s="208">
        <f>D6/$D$1</f>
        <v>640000000</v>
      </c>
      <c r="E7" s="209"/>
      <c r="F7" s="208">
        <f>F6/$D$1</f>
        <v>650000000</v>
      </c>
      <c r="G7" s="209"/>
    </row>
    <row r="8" spans="2:7">
      <c r="B8" s="206" t="s">
        <v>6</v>
      </c>
      <c r="C8" s="207" t="s">
        <v>161</v>
      </c>
      <c r="D8" s="208">
        <v>18504309700</v>
      </c>
      <c r="E8" s="209">
        <f>D8/D4</f>
        <v>0.260681688364718</v>
      </c>
      <c r="F8" s="208">
        <v>19554648709.5</v>
      </c>
      <c r="G8" s="209">
        <f>F8/F4</f>
        <v>0.255</v>
      </c>
    </row>
    <row r="9" spans="2:7">
      <c r="B9" s="211"/>
      <c r="C9" s="257" t="s">
        <v>162</v>
      </c>
      <c r="D9" s="213">
        <f>E9*D$8</f>
        <v>4811120522</v>
      </c>
      <c r="E9" s="214">
        <v>0.26</v>
      </c>
      <c r="F9" s="213">
        <f>G9*F$8</f>
        <v>5084208664.47</v>
      </c>
      <c r="G9" s="214">
        <v>0.26</v>
      </c>
    </row>
    <row r="10" spans="2:7">
      <c r="B10" s="211"/>
      <c r="C10" s="257" t="s">
        <v>163</v>
      </c>
      <c r="D10" s="213">
        <f t="shared" ref="D10:F12" si="0">E10*D$8</f>
        <v>5551292910</v>
      </c>
      <c r="E10" s="214">
        <v>0.3</v>
      </c>
      <c r="F10" s="213">
        <f t="shared" si="0"/>
        <v>5866394612.85</v>
      </c>
      <c r="G10" s="214">
        <v>0.3</v>
      </c>
    </row>
    <row r="11" spans="2:7">
      <c r="B11" s="211"/>
      <c r="C11" s="257" t="s">
        <v>164</v>
      </c>
      <c r="D11" s="213">
        <f t="shared" si="0"/>
        <v>2775646455</v>
      </c>
      <c r="E11" s="214">
        <v>0.15</v>
      </c>
      <c r="F11" s="213">
        <f t="shared" si="0"/>
        <v>2933197306.425</v>
      </c>
      <c r="G11" s="214">
        <v>0.15</v>
      </c>
    </row>
    <row r="12" spans="2:7">
      <c r="B12" s="210"/>
      <c r="C12" s="257" t="s">
        <v>165</v>
      </c>
      <c r="D12" s="213">
        <f t="shared" si="0"/>
        <v>5366249813</v>
      </c>
      <c r="E12" s="214">
        <v>0.29</v>
      </c>
      <c r="F12" s="213">
        <f t="shared" si="0"/>
        <v>5670848125.755</v>
      </c>
      <c r="G12" s="214">
        <v>0.29</v>
      </c>
    </row>
    <row r="13" ht="28.5" spans="2:7">
      <c r="B13" s="215" t="s">
        <v>166</v>
      </c>
      <c r="C13" s="216" t="s">
        <v>167</v>
      </c>
      <c r="D13" s="217"/>
      <c r="E13" s="218"/>
      <c r="F13" s="217">
        <f>F4-F6-F8</f>
        <v>3830248190.5</v>
      </c>
      <c r="G13" s="218">
        <f>F13/F4</f>
        <v>0.0499478821167979</v>
      </c>
    </row>
    <row r="14" spans="2:7">
      <c r="B14" s="215"/>
      <c r="C14" s="216" t="s">
        <v>168</v>
      </c>
      <c r="D14" s="217"/>
      <c r="E14" s="218"/>
      <c r="F14" s="217">
        <f>G14*F$13</f>
        <v>1532099276.2</v>
      </c>
      <c r="G14" s="219">
        <v>0.4</v>
      </c>
    </row>
    <row r="15" spans="2:7">
      <c r="B15" s="215"/>
      <c r="C15" s="216" t="s">
        <v>169</v>
      </c>
      <c r="D15" s="217"/>
      <c r="E15" s="218"/>
      <c r="F15" s="217">
        <f t="shared" ref="F15:F16" si="1">G15*F$13</f>
        <v>1149074457.15</v>
      </c>
      <c r="G15" s="219">
        <v>0.3</v>
      </c>
    </row>
    <row r="16" spans="2:7">
      <c r="B16" s="215"/>
      <c r="C16" s="216" t="s">
        <v>170</v>
      </c>
      <c r="D16" s="217"/>
      <c r="E16" s="218"/>
      <c r="F16" s="217">
        <f t="shared" si="1"/>
        <v>1149074457.15</v>
      </c>
      <c r="G16" s="219">
        <v>0.3</v>
      </c>
    </row>
  </sheetData>
  <mergeCells count="5">
    <mergeCell ref="D4:E4"/>
    <mergeCell ref="F4:G4"/>
    <mergeCell ref="B6:B7"/>
    <mergeCell ref="B8:B12"/>
    <mergeCell ref="B13:B1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T139"/>
  <sheetViews>
    <sheetView tabSelected="1" view="pageBreakPreview" zoomScale="115" zoomScalePageLayoutView="30" zoomScaleNormal="100" topLeftCell="A7" workbookViewId="0">
      <pane xSplit="2" ySplit="7" topLeftCell="D14" activePane="bottomRight" state="frozen"/>
      <selection/>
      <selection pane="topRight"/>
      <selection pane="bottomLeft"/>
      <selection pane="bottomRight" activeCell="L14" sqref="L14"/>
    </sheetView>
  </sheetViews>
  <sheetFormatPr defaultColWidth="9.1047619047619" defaultRowHeight="15.75"/>
  <cols>
    <col min="1" max="1" width="5.88571428571429" style="91" customWidth="1"/>
    <col min="2" max="2" width="24.3333333333333" style="91" customWidth="1"/>
    <col min="3" max="3" width="22.1047619047619" style="91" customWidth="1"/>
    <col min="4" max="4" width="11.6666666666667" style="91" customWidth="1"/>
    <col min="5" max="5" width="10.8" style="91" customWidth="1"/>
    <col min="6" max="6" width="11.3333333333333" style="91" customWidth="1"/>
    <col min="7" max="7" width="8" style="91" customWidth="1"/>
    <col min="8" max="8" width="12.3333333333333" style="91" customWidth="1"/>
    <col min="9" max="9" width="8.43809523809524" style="92" customWidth="1"/>
    <col min="10" max="10" width="11" style="91" customWidth="1"/>
    <col min="11" max="11" width="8.1047619047619" style="91" customWidth="1"/>
    <col min="12" max="12" width="9" style="91" customWidth="1"/>
    <col min="13" max="13" width="23.352380952381" style="91" customWidth="1"/>
    <col min="14" max="14" width="9.88571428571429" style="93" customWidth="1"/>
    <col min="15" max="15" width="10.4380952380952" style="91" customWidth="1"/>
    <col min="16" max="16" width="19" style="91" customWidth="1"/>
    <col min="17" max="17" width="20.8857142857143" style="91" customWidth="1"/>
    <col min="18" max="18" width="6.66666666666667" style="91" customWidth="1"/>
    <col min="19" max="19" width="2" style="91" customWidth="1"/>
    <col min="20" max="16384" width="9.1047619047619" style="91"/>
  </cols>
  <sheetData>
    <row r="1" spans="1:19">
      <c r="A1" s="94"/>
      <c r="B1" s="94"/>
      <c r="C1" s="94"/>
      <c r="D1" s="94"/>
      <c r="E1" s="94"/>
      <c r="F1" s="94"/>
      <c r="G1" s="94"/>
      <c r="H1" s="94"/>
      <c r="I1" s="94"/>
      <c r="J1" s="94"/>
      <c r="K1" s="94"/>
      <c r="L1" s="94"/>
      <c r="M1" s="94"/>
      <c r="N1" s="94"/>
      <c r="O1" s="94"/>
      <c r="Q1" s="94"/>
      <c r="R1" s="94"/>
      <c r="S1" s="94"/>
    </row>
    <row r="2" spans="1:19">
      <c r="A2" s="94"/>
      <c r="B2" s="94"/>
      <c r="C2" s="94"/>
      <c r="D2" s="94"/>
      <c r="E2" s="94"/>
      <c r="F2" s="94"/>
      <c r="G2" s="94"/>
      <c r="H2" s="94"/>
      <c r="I2" s="96"/>
      <c r="J2" s="129"/>
      <c r="K2" s="96"/>
      <c r="L2" s="94"/>
      <c r="M2" s="94"/>
      <c r="N2" s="94"/>
      <c r="O2" s="94"/>
      <c r="Q2" s="94"/>
      <c r="R2" s="94"/>
      <c r="S2" s="94"/>
    </row>
    <row r="3" spans="1:19">
      <c r="A3" s="94"/>
      <c r="B3" s="94"/>
      <c r="C3" s="94"/>
      <c r="D3" s="94"/>
      <c r="E3" s="94"/>
      <c r="F3" s="94"/>
      <c r="G3" s="94"/>
      <c r="H3" s="94"/>
      <c r="I3" s="96"/>
      <c r="J3" s="129"/>
      <c r="K3" s="96"/>
      <c r="L3" s="94"/>
      <c r="M3" s="94"/>
      <c r="N3" s="94"/>
      <c r="O3" s="94"/>
      <c r="Q3" s="94"/>
      <c r="R3" s="94"/>
      <c r="S3" s="94"/>
    </row>
    <row r="4" ht="20.1" customHeight="1" spans="1:19">
      <c r="A4" s="95"/>
      <c r="B4" s="95"/>
      <c r="C4" s="95"/>
      <c r="D4" s="95"/>
      <c r="E4" s="95"/>
      <c r="F4" s="95"/>
      <c r="G4" s="95"/>
      <c r="H4" s="95"/>
      <c r="I4" s="95"/>
      <c r="J4" s="95"/>
      <c r="K4" s="130"/>
      <c r="L4" s="95"/>
      <c r="M4" s="95"/>
      <c r="N4" s="95"/>
      <c r="O4" s="95"/>
      <c r="Q4" s="95"/>
      <c r="R4" s="95"/>
      <c r="S4" s="95"/>
    </row>
    <row r="5" ht="20.1" customHeight="1" spans="1:19">
      <c r="A5" s="96"/>
      <c r="B5" s="96"/>
      <c r="C5" s="96"/>
      <c r="D5" s="96"/>
      <c r="E5" s="96"/>
      <c r="F5" s="96"/>
      <c r="G5" s="96"/>
      <c r="H5" s="96"/>
      <c r="I5" s="96"/>
      <c r="J5" s="96"/>
      <c r="K5" s="131"/>
      <c r="L5" s="96"/>
      <c r="M5" s="96"/>
      <c r="N5" s="96"/>
      <c r="O5" s="96"/>
      <c r="R5" s="96"/>
      <c r="S5" s="96"/>
    </row>
    <row r="6" ht="20.1" customHeight="1" spans="1:19">
      <c r="A6" s="96"/>
      <c r="B6" s="96"/>
      <c r="C6" s="96"/>
      <c r="D6" s="96"/>
      <c r="E6" s="96"/>
      <c r="F6" s="96"/>
      <c r="G6" s="96"/>
      <c r="H6" s="96"/>
      <c r="I6" s="96"/>
      <c r="J6" s="96"/>
      <c r="K6" s="131"/>
      <c r="L6" s="96"/>
      <c r="M6" s="96"/>
      <c r="N6" s="96"/>
      <c r="O6" s="96"/>
      <c r="R6" s="96"/>
      <c r="S6" s="96"/>
    </row>
    <row r="7" ht="20.1" customHeight="1" spans="1:19">
      <c r="A7" s="96"/>
      <c r="B7" s="96"/>
      <c r="C7" s="96"/>
      <c r="D7" s="96"/>
      <c r="E7" s="96"/>
      <c r="F7" s="96"/>
      <c r="G7" s="96"/>
      <c r="H7" s="96"/>
      <c r="I7" s="96"/>
      <c r="J7" s="96"/>
      <c r="K7" s="131"/>
      <c r="L7" s="96"/>
      <c r="M7" s="96"/>
      <c r="N7" s="96"/>
      <c r="O7" s="96"/>
      <c r="R7" s="96"/>
      <c r="S7" s="96"/>
    </row>
    <row r="8" ht="20.1" customHeight="1" spans="1:19">
      <c r="A8" s="96"/>
      <c r="B8" s="96"/>
      <c r="C8" s="96"/>
      <c r="D8" s="96"/>
      <c r="E8" s="96"/>
      <c r="F8" s="96"/>
      <c r="G8" s="96"/>
      <c r="H8" s="96"/>
      <c r="I8" s="96"/>
      <c r="J8" s="96"/>
      <c r="K8" s="131"/>
      <c r="L8" s="96"/>
      <c r="M8" s="96"/>
      <c r="N8" s="96"/>
      <c r="O8" s="96"/>
      <c r="R8" s="96"/>
      <c r="S8" s="96"/>
    </row>
    <row r="9" ht="18" customHeight="1" spans="1:19">
      <c r="A9" s="97" t="s">
        <v>171</v>
      </c>
      <c r="B9" s="98" t="s">
        <v>172</v>
      </c>
      <c r="C9" s="98" t="s">
        <v>173</v>
      </c>
      <c r="D9" s="99" t="s">
        <v>174</v>
      </c>
      <c r="E9" s="100"/>
      <c r="F9" s="100"/>
      <c r="G9" s="100"/>
      <c r="H9" s="100"/>
      <c r="I9" s="100"/>
      <c r="J9" s="100"/>
      <c r="K9" s="100"/>
      <c r="L9" s="100"/>
      <c r="M9" s="102"/>
      <c r="N9" s="132" t="s">
        <v>175</v>
      </c>
      <c r="O9" s="133"/>
      <c r="P9" s="133"/>
      <c r="Q9" s="98" t="s">
        <v>176</v>
      </c>
      <c r="R9" s="152" t="s">
        <v>177</v>
      </c>
      <c r="S9" s="153"/>
    </row>
    <row r="10" ht="48.75" customHeight="1" spans="1:19">
      <c r="A10" s="97"/>
      <c r="B10" s="101"/>
      <c r="C10" s="101"/>
      <c r="D10" s="99" t="s">
        <v>178</v>
      </c>
      <c r="E10" s="102"/>
      <c r="F10" s="99" t="s">
        <v>179</v>
      </c>
      <c r="G10" s="102"/>
      <c r="H10" s="99" t="s">
        <v>180</v>
      </c>
      <c r="I10" s="102"/>
      <c r="J10" s="99" t="s">
        <v>181</v>
      </c>
      <c r="K10" s="102"/>
      <c r="L10" s="134" t="s">
        <v>182</v>
      </c>
      <c r="M10" s="98" t="s">
        <v>183</v>
      </c>
      <c r="N10" s="135" t="s">
        <v>184</v>
      </c>
      <c r="O10" s="136" t="s">
        <v>185</v>
      </c>
      <c r="P10" s="137" t="s">
        <v>186</v>
      </c>
      <c r="Q10" s="101"/>
      <c r="R10" s="152"/>
      <c r="S10" s="154"/>
    </row>
    <row r="11" ht="43.5" customHeight="1" spans="1:19">
      <c r="A11" s="97"/>
      <c r="B11" s="103"/>
      <c r="C11" s="103"/>
      <c r="D11" s="104" t="s">
        <v>187</v>
      </c>
      <c r="E11" s="105" t="s">
        <v>188</v>
      </c>
      <c r="F11" s="104" t="s">
        <v>189</v>
      </c>
      <c r="G11" s="105" t="s">
        <v>190</v>
      </c>
      <c r="H11" s="106" t="s">
        <v>191</v>
      </c>
      <c r="I11" s="105" t="s">
        <v>192</v>
      </c>
      <c r="J11" s="104" t="s">
        <v>193</v>
      </c>
      <c r="K11" s="105" t="s">
        <v>194</v>
      </c>
      <c r="L11" s="138"/>
      <c r="M11" s="103"/>
      <c r="N11" s="139"/>
      <c r="O11" s="140"/>
      <c r="P11" s="141"/>
      <c r="Q11" s="103"/>
      <c r="R11" s="152"/>
      <c r="S11" s="153"/>
    </row>
    <row r="12" s="90" customFormat="1" ht="17.25" customHeight="1" spans="1:19">
      <c r="A12" s="107">
        <v>1</v>
      </c>
      <c r="B12" s="107">
        <v>2</v>
      </c>
      <c r="C12" s="108">
        <v>3</v>
      </c>
      <c r="D12" s="108">
        <v>4</v>
      </c>
      <c r="E12" s="109">
        <v>5</v>
      </c>
      <c r="F12" s="108">
        <v>6</v>
      </c>
      <c r="G12" s="109">
        <v>7</v>
      </c>
      <c r="H12" s="110">
        <v>8</v>
      </c>
      <c r="I12" s="109">
        <v>9</v>
      </c>
      <c r="J12" s="108">
        <v>10</v>
      </c>
      <c r="K12" s="109">
        <v>11</v>
      </c>
      <c r="L12" s="142">
        <v>12</v>
      </c>
      <c r="M12" s="107">
        <v>13</v>
      </c>
      <c r="N12" s="108">
        <v>14</v>
      </c>
      <c r="O12" s="110">
        <v>15</v>
      </c>
      <c r="P12" s="109">
        <v>16</v>
      </c>
      <c r="Q12" s="142">
        <v>17</v>
      </c>
      <c r="R12" s="155">
        <v>18</v>
      </c>
      <c r="S12" s="156"/>
    </row>
    <row r="13" s="90" customFormat="1" ht="11.25" customHeight="1" spans="1:19">
      <c r="A13" s="111"/>
      <c r="B13" s="111"/>
      <c r="C13" s="112"/>
      <c r="D13" s="112"/>
      <c r="E13" s="113"/>
      <c r="F13" s="112"/>
      <c r="G13" s="114"/>
      <c r="H13" s="115"/>
      <c r="I13" s="113"/>
      <c r="J13" s="112"/>
      <c r="K13" s="113"/>
      <c r="L13" s="143"/>
      <c r="M13" s="111"/>
      <c r="N13" s="112"/>
      <c r="O13" s="115"/>
      <c r="P13" s="113"/>
      <c r="Q13" s="157"/>
      <c r="R13" s="158"/>
      <c r="S13" s="156"/>
    </row>
    <row r="14" ht="17.25" customHeight="1" spans="1:20">
      <c r="A14" s="116">
        <v>1</v>
      </c>
      <c r="B14" s="117" t="s">
        <v>195</v>
      </c>
      <c r="C14" s="118">
        <v>488990826</v>
      </c>
      <c r="D14" s="119">
        <v>154</v>
      </c>
      <c r="E14" s="114"/>
      <c r="F14" s="120">
        <v>29.3025385695265</v>
      </c>
      <c r="G14" s="114"/>
      <c r="H14" s="119">
        <f>'[3]Jml Penduduk (2)'!$D$3</f>
        <v>3367</v>
      </c>
      <c r="I14" s="114"/>
      <c r="J14" s="144">
        <v>6.5941507537495</v>
      </c>
      <c r="K14" s="114"/>
      <c r="L14" s="114">
        <f>(0.1*E14)+(0.3*G14)+(0.35*I14)+(0.25*K14)</f>
        <v>0</v>
      </c>
      <c r="M14" s="145">
        <f>L14*[2]Skema!$H$12</f>
        <v>0</v>
      </c>
      <c r="N14" s="146">
        <f>'[2]Form Perhitungan'!Y6</f>
        <v>0.610809122826919</v>
      </c>
      <c r="O14" s="147">
        <f>'[2]Form Perhitungan'!Z6</f>
        <v>20</v>
      </c>
      <c r="P14" s="148">
        <f>'[2]Form Perhitungan'!AB6</f>
        <v>0</v>
      </c>
      <c r="Q14" s="145">
        <f>SUM(C15:C15,M14,P14:P14)</f>
        <v>488990826</v>
      </c>
      <c r="R14" s="159"/>
      <c r="S14" s="160"/>
      <c r="T14" s="90"/>
    </row>
    <row r="15" ht="17.25" customHeight="1" spans="1:20">
      <c r="A15" s="121">
        <v>2</v>
      </c>
      <c r="B15" s="122" t="s">
        <v>196</v>
      </c>
      <c r="C15" s="118">
        <v>488990826</v>
      </c>
      <c r="D15" s="123">
        <v>330</v>
      </c>
      <c r="E15" s="114"/>
      <c r="F15" s="124">
        <v>22.677005987658</v>
      </c>
      <c r="G15" s="114"/>
      <c r="H15" s="123">
        <f>'[3]Jml Penduduk (2)'!$D$4</f>
        <v>5923</v>
      </c>
      <c r="I15" s="114"/>
      <c r="J15" s="149">
        <v>13.3943687185537</v>
      </c>
      <c r="K15" s="114"/>
      <c r="L15" s="150">
        <f>(0.1*E15)+(0.3*G15)+(0.35*I15)+(0.25*K15)</f>
        <v>0</v>
      </c>
      <c r="M15" s="145">
        <f>L15*[2]Skema!$H$12</f>
        <v>0</v>
      </c>
      <c r="N15" s="146">
        <f>'[2]Form Perhitungan'!Y7</f>
        <v>0.740264888067765</v>
      </c>
      <c r="O15" s="147">
        <f>'[2]Form Perhitungan'!Z7</f>
        <v>4</v>
      </c>
      <c r="P15" s="148">
        <f>'[2]Form Perhitungan'!AB7</f>
        <v>298123622.36445</v>
      </c>
      <c r="Q15" s="145" t="e">
        <f>SUM(#REF!,M15,P15:P15)</f>
        <v>#REF!</v>
      </c>
      <c r="R15" s="161"/>
      <c r="S15" s="160"/>
      <c r="T15" s="90"/>
    </row>
    <row r="16" ht="17.25" customHeight="1" spans="1:20">
      <c r="A16" s="121">
        <v>3</v>
      </c>
      <c r="B16" s="122" t="s">
        <v>197</v>
      </c>
      <c r="C16" s="118">
        <v>488990826</v>
      </c>
      <c r="D16" s="123">
        <v>286</v>
      </c>
      <c r="E16" s="114"/>
      <c r="F16" s="124">
        <v>22.2616705681025</v>
      </c>
      <c r="G16" s="114"/>
      <c r="H16" s="123">
        <f>'[3]Jml Penduduk (2)'!$D$5</f>
        <v>4140</v>
      </c>
      <c r="I16" s="114"/>
      <c r="J16" s="149">
        <v>6.29535329772023</v>
      </c>
      <c r="K16" s="114"/>
      <c r="L16" s="150">
        <f t="shared" ref="L16:L79" si="0">(0.1*E16)+(0.3*G16)+(0.35*I16)+(0.25*K16)</f>
        <v>0</v>
      </c>
      <c r="M16" s="145">
        <f>L16*[2]Skema!$H$12</f>
        <v>0</v>
      </c>
      <c r="N16" s="146">
        <f>'[2]Form Perhitungan'!Y8</f>
        <v>0.586233658550039</v>
      </c>
      <c r="O16" s="147">
        <f>'[2]Form Perhitungan'!Z8</f>
        <v>26</v>
      </c>
      <c r="P16" s="148">
        <f>'[2]Form Perhitungan'!AB8</f>
        <v>0</v>
      </c>
      <c r="Q16" s="145">
        <f t="shared" ref="Q14:Q77" si="1">SUM(C16:C16,M16,P16:P16)</f>
        <v>488990826</v>
      </c>
      <c r="R16" s="161"/>
      <c r="S16" s="160"/>
      <c r="T16" s="90"/>
    </row>
    <row r="17" ht="17.25" customHeight="1" spans="1:20">
      <c r="A17" s="121">
        <v>4</v>
      </c>
      <c r="B17" s="122" t="s">
        <v>198</v>
      </c>
      <c r="C17" s="118">
        <v>488990826</v>
      </c>
      <c r="D17" s="123">
        <v>432</v>
      </c>
      <c r="E17" s="114"/>
      <c r="F17" s="124">
        <v>21.732908190672</v>
      </c>
      <c r="G17" s="114"/>
      <c r="H17" s="123">
        <f>'[3]Jml Penduduk (2)'!$D$6</f>
        <v>4570</v>
      </c>
      <c r="I17" s="114"/>
      <c r="J17" s="149">
        <v>8.38693548992515</v>
      </c>
      <c r="K17" s="114"/>
      <c r="L17" s="150">
        <f t="shared" si="0"/>
        <v>0</v>
      </c>
      <c r="M17" s="145">
        <f>L17*[2]Skema!$H$12</f>
        <v>0</v>
      </c>
      <c r="N17" s="146">
        <f>'[2]Form Perhitungan'!Y9</f>
        <v>0.74691046955387</v>
      </c>
      <c r="O17" s="147">
        <f>'[2]Form Perhitungan'!Z9</f>
        <v>3</v>
      </c>
      <c r="P17" s="148">
        <f>'[2]Form Perhitungan'!AB9</f>
        <v>300799968.166189</v>
      </c>
      <c r="Q17" s="145">
        <f t="shared" si="1"/>
        <v>789790794.166189</v>
      </c>
      <c r="R17" s="161"/>
      <c r="S17" s="160"/>
      <c r="T17" s="90"/>
    </row>
    <row r="18" ht="18" customHeight="1" spans="1:20">
      <c r="A18" s="121">
        <v>5</v>
      </c>
      <c r="B18" s="122" t="s">
        <v>199</v>
      </c>
      <c r="C18" s="118">
        <v>488990826</v>
      </c>
      <c r="D18" s="123">
        <v>233</v>
      </c>
      <c r="E18" s="114"/>
      <c r="F18" s="124">
        <v>21.987518591197</v>
      </c>
      <c r="G18" s="114"/>
      <c r="H18" s="123">
        <f>'[3]Jml Penduduk (2)'!$D$7</f>
        <v>2651</v>
      </c>
      <c r="I18" s="114"/>
      <c r="J18" s="149">
        <v>5.46078109294881</v>
      </c>
      <c r="K18" s="114"/>
      <c r="L18" s="150">
        <f t="shared" si="0"/>
        <v>0</v>
      </c>
      <c r="M18" s="145">
        <f>L18*[2]Skema!$H$12</f>
        <v>0</v>
      </c>
      <c r="N18" s="146">
        <f>'[2]Form Perhitungan'!Y10</f>
        <v>0.546060326228788</v>
      </c>
      <c r="O18" s="147">
        <f>'[2]Form Perhitungan'!Z10</f>
        <v>45</v>
      </c>
      <c r="P18" s="148">
        <f>'[2]Form Perhitungan'!AB10</f>
        <v>0</v>
      </c>
      <c r="Q18" s="145">
        <f t="shared" si="1"/>
        <v>488990826</v>
      </c>
      <c r="R18" s="161"/>
      <c r="S18" s="160"/>
      <c r="T18" s="90"/>
    </row>
    <row r="19" customHeight="1" spans="1:20">
      <c r="A19" s="121">
        <v>6</v>
      </c>
      <c r="B19" s="122" t="s">
        <v>200</v>
      </c>
      <c r="C19" s="118">
        <v>488990826</v>
      </c>
      <c r="D19" s="123">
        <v>904</v>
      </c>
      <c r="E19" s="114"/>
      <c r="F19" s="124">
        <v>28.1164733806579</v>
      </c>
      <c r="G19" s="114"/>
      <c r="H19" s="123">
        <f>'[3]Jml Penduduk (2)'!$D$8</f>
        <v>5234</v>
      </c>
      <c r="I19" s="114"/>
      <c r="J19" s="149">
        <v>10.2312370288645</v>
      </c>
      <c r="K19" s="114"/>
      <c r="L19" s="150">
        <f t="shared" si="0"/>
        <v>0</v>
      </c>
      <c r="M19" s="145">
        <f>L19*[2]Skema!$H$12</f>
        <v>0</v>
      </c>
      <c r="N19" s="146">
        <f>'[2]Form Perhitungan'!Y11</f>
        <v>0.559440941690954</v>
      </c>
      <c r="O19" s="147">
        <f>'[2]Form Perhitungan'!Z11</f>
        <v>40</v>
      </c>
      <c r="P19" s="148">
        <f>'[2]Form Perhitungan'!AB11</f>
        <v>0</v>
      </c>
      <c r="Q19" s="145">
        <f t="shared" si="1"/>
        <v>488990826</v>
      </c>
      <c r="R19" s="161"/>
      <c r="S19" s="160"/>
      <c r="T19" s="90"/>
    </row>
    <row r="20" ht="17.25" customHeight="1" spans="1:20">
      <c r="A20" s="121">
        <v>7</v>
      </c>
      <c r="B20" s="125" t="s">
        <v>201</v>
      </c>
      <c r="C20" s="118">
        <v>488990826</v>
      </c>
      <c r="D20" s="123">
        <v>396</v>
      </c>
      <c r="E20" s="114"/>
      <c r="F20" s="124">
        <v>24.2271067286393</v>
      </c>
      <c r="G20" s="114"/>
      <c r="H20" s="123">
        <f>'[3]Jml Penduduk (2)'!$D$9</f>
        <v>3541</v>
      </c>
      <c r="I20" s="114"/>
      <c r="J20" s="149">
        <v>11.333696608007</v>
      </c>
      <c r="K20" s="114"/>
      <c r="L20" s="150">
        <f t="shared" si="0"/>
        <v>0</v>
      </c>
      <c r="M20" s="145">
        <f>L20*[2]Skema!$H$12</f>
        <v>0</v>
      </c>
      <c r="N20" s="146">
        <f>'[2]Form Perhitungan'!Y12</f>
        <v>0.472847037318338</v>
      </c>
      <c r="O20" s="147">
        <f>'[2]Form Perhitungan'!Z12</f>
        <v>64</v>
      </c>
      <c r="P20" s="148">
        <f>'[2]Form Perhitungan'!AB12</f>
        <v>0</v>
      </c>
      <c r="Q20" s="145">
        <f t="shared" si="1"/>
        <v>488990826</v>
      </c>
      <c r="R20" s="161"/>
      <c r="S20" s="160"/>
      <c r="T20" s="90"/>
    </row>
    <row r="21" ht="17.25" customHeight="1" spans="1:20">
      <c r="A21" s="121">
        <v>8</v>
      </c>
      <c r="B21" s="122" t="s">
        <v>202</v>
      </c>
      <c r="C21" s="118">
        <v>488990826</v>
      </c>
      <c r="D21" s="123">
        <v>361</v>
      </c>
      <c r="E21" s="114"/>
      <c r="F21" s="124">
        <v>42.3971600197948</v>
      </c>
      <c r="G21" s="114"/>
      <c r="H21" s="123">
        <f>'[3]Jml Penduduk (2)'!$D$10</f>
        <v>2487</v>
      </c>
      <c r="I21" s="114"/>
      <c r="J21" s="149">
        <v>12.0549318466983</v>
      </c>
      <c r="K21" s="114"/>
      <c r="L21" s="150">
        <f t="shared" si="0"/>
        <v>0</v>
      </c>
      <c r="M21" s="145">
        <f>L21*[2]Skema!$H$12</f>
        <v>0</v>
      </c>
      <c r="N21" s="146">
        <f>'[2]Form Perhitungan'!Y13</f>
        <v>0.718439555654459</v>
      </c>
      <c r="O21" s="147">
        <f>'[2]Form Perhitungan'!Z13</f>
        <v>7</v>
      </c>
      <c r="P21" s="148">
        <f>'[2]Form Perhitungan'!AB13</f>
        <v>289334002.238948</v>
      </c>
      <c r="Q21" s="145">
        <f t="shared" si="1"/>
        <v>778324828.238948</v>
      </c>
      <c r="R21" s="161"/>
      <c r="S21" s="160"/>
      <c r="T21" s="90"/>
    </row>
    <row r="22" ht="17.25" customHeight="1" spans="1:20">
      <c r="A22" s="121">
        <v>9</v>
      </c>
      <c r="B22" s="122" t="s">
        <v>203</v>
      </c>
      <c r="C22" s="118">
        <v>488990826</v>
      </c>
      <c r="D22" s="123">
        <v>308</v>
      </c>
      <c r="E22" s="114"/>
      <c r="F22" s="124">
        <v>32.681147677166</v>
      </c>
      <c r="G22" s="114"/>
      <c r="H22" s="123">
        <f>'[3]Jml Penduduk (2)'!$D$11</f>
        <v>3826</v>
      </c>
      <c r="I22" s="114"/>
      <c r="J22" s="149">
        <v>12.1579654522256</v>
      </c>
      <c r="K22" s="114"/>
      <c r="L22" s="150">
        <f t="shared" si="0"/>
        <v>0</v>
      </c>
      <c r="M22" s="145">
        <f>L22*[2]Skema!$H$12</f>
        <v>0</v>
      </c>
      <c r="N22" s="146">
        <f>'[2]Form Perhitungan'!Y14</f>
        <v>0.469030448526633</v>
      </c>
      <c r="O22" s="147">
        <f>'[2]Form Perhitungan'!Z14</f>
        <v>65</v>
      </c>
      <c r="P22" s="148">
        <f>'[2]Form Perhitungan'!AB14</f>
        <v>0</v>
      </c>
      <c r="Q22" s="145">
        <f t="shared" si="1"/>
        <v>488990826</v>
      </c>
      <c r="R22" s="161"/>
      <c r="S22" s="160"/>
      <c r="T22" s="90"/>
    </row>
    <row r="23" ht="17.25" customHeight="1" spans="1:20">
      <c r="A23" s="121">
        <v>10</v>
      </c>
      <c r="B23" s="125" t="s">
        <v>204</v>
      </c>
      <c r="C23" s="118">
        <v>488990826</v>
      </c>
      <c r="D23" s="123">
        <v>363</v>
      </c>
      <c r="E23" s="114"/>
      <c r="F23" s="124">
        <v>31.7321294745896</v>
      </c>
      <c r="G23" s="114"/>
      <c r="H23" s="123">
        <f>'[3]Jml Penduduk (2)'!$D$12</f>
        <v>3429</v>
      </c>
      <c r="I23" s="114"/>
      <c r="J23" s="149">
        <v>9.27302449746024</v>
      </c>
      <c r="K23" s="114"/>
      <c r="L23" s="150">
        <f t="shared" si="0"/>
        <v>0</v>
      </c>
      <c r="M23" s="145">
        <f>L23*[2]Skema!$H$12</f>
        <v>0</v>
      </c>
      <c r="N23" s="146">
        <f>'[2]Form Perhitungan'!Y15</f>
        <v>0.380841072147426</v>
      </c>
      <c r="O23" s="147">
        <f>'[2]Form Perhitungan'!Z15</f>
        <v>89</v>
      </c>
      <c r="P23" s="148">
        <f>'[2]Form Perhitungan'!AB15</f>
        <v>0</v>
      </c>
      <c r="Q23" s="145">
        <f t="shared" si="1"/>
        <v>488990826</v>
      </c>
      <c r="R23" s="161"/>
      <c r="S23" s="160"/>
      <c r="T23" s="90"/>
    </row>
    <row r="24" ht="17.25" customHeight="1" spans="1:20">
      <c r="A24" s="121">
        <v>11</v>
      </c>
      <c r="B24" s="125" t="s">
        <v>205</v>
      </c>
      <c r="C24" s="118">
        <v>488990826</v>
      </c>
      <c r="D24" s="123">
        <v>382</v>
      </c>
      <c r="E24" s="114"/>
      <c r="F24" s="124">
        <v>31.3083945937922</v>
      </c>
      <c r="G24" s="114"/>
      <c r="H24" s="123">
        <f>'[3]Jml Penduduk (2)'!$D$13</f>
        <v>5150</v>
      </c>
      <c r="I24" s="114"/>
      <c r="J24" s="149">
        <v>5.40926429018514</v>
      </c>
      <c r="K24" s="114"/>
      <c r="L24" s="150">
        <f t="shared" si="0"/>
        <v>0</v>
      </c>
      <c r="M24" s="145">
        <f>L24*[2]Skema!$H$12</f>
        <v>0</v>
      </c>
      <c r="N24" s="146">
        <f>'[2]Form Perhitungan'!Y16</f>
        <v>0.401290273740994</v>
      </c>
      <c r="O24" s="147">
        <f>'[2]Form Perhitungan'!Z16</f>
        <v>85</v>
      </c>
      <c r="P24" s="148">
        <f>'[2]Form Perhitungan'!AB16</f>
        <v>0</v>
      </c>
      <c r="Q24" s="145">
        <f t="shared" si="1"/>
        <v>488990826</v>
      </c>
      <c r="R24" s="161"/>
      <c r="S24" s="160"/>
      <c r="T24" s="90"/>
    </row>
    <row r="25" ht="17.25" customHeight="1" spans="1:20">
      <c r="A25" s="121">
        <v>12</v>
      </c>
      <c r="B25" s="122" t="s">
        <v>206</v>
      </c>
      <c r="C25" s="118">
        <v>488990826</v>
      </c>
      <c r="D25" s="123">
        <v>396</v>
      </c>
      <c r="E25" s="114"/>
      <c r="F25" s="124">
        <v>35.4547290673753</v>
      </c>
      <c r="G25" s="114"/>
      <c r="H25" s="123">
        <f>'[3]Jml Penduduk (2)'!$D$14</f>
        <v>3635</v>
      </c>
      <c r="I25" s="114"/>
      <c r="J25" s="149">
        <v>7.28447591078265</v>
      </c>
      <c r="K25" s="114"/>
      <c r="L25" s="150">
        <f t="shared" si="0"/>
        <v>0</v>
      </c>
      <c r="M25" s="145">
        <f>L25*[2]Skema!$H$12</f>
        <v>0</v>
      </c>
      <c r="N25" s="146">
        <f>'[2]Form Perhitungan'!Y17</f>
        <v>0.619397890122425</v>
      </c>
      <c r="O25" s="147">
        <f>'[2]Form Perhitungan'!Z17</f>
        <v>19</v>
      </c>
      <c r="P25" s="148">
        <f>'[2]Form Perhitungan'!AB17</f>
        <v>0</v>
      </c>
      <c r="Q25" s="145">
        <f t="shared" si="1"/>
        <v>488990826</v>
      </c>
      <c r="R25" s="161"/>
      <c r="S25" s="160"/>
      <c r="T25" s="90"/>
    </row>
    <row r="26" ht="17.25" customHeight="1" spans="1:20">
      <c r="A26" s="121">
        <v>13</v>
      </c>
      <c r="B26" s="122" t="s">
        <v>207</v>
      </c>
      <c r="C26" s="118">
        <v>488990826</v>
      </c>
      <c r="D26" s="123">
        <v>151</v>
      </c>
      <c r="E26" s="114"/>
      <c r="F26" s="124">
        <v>23.366493384119</v>
      </c>
      <c r="G26" s="114"/>
      <c r="H26" s="123">
        <f>'[3]Jml Penduduk (2)'!$D$15</f>
        <v>3097</v>
      </c>
      <c r="I26" s="114"/>
      <c r="J26" s="149">
        <v>11.6737075062472</v>
      </c>
      <c r="K26" s="114"/>
      <c r="L26" s="150">
        <f t="shared" si="0"/>
        <v>0</v>
      </c>
      <c r="M26" s="145">
        <f>L26*[2]Skema!$H$12</f>
        <v>0</v>
      </c>
      <c r="N26" s="146">
        <f>'[2]Form Perhitungan'!Y18</f>
        <v>0.525884634563301</v>
      </c>
      <c r="O26" s="147">
        <f>'[2]Form Perhitungan'!Z18</f>
        <v>50</v>
      </c>
      <c r="P26" s="148">
        <f>'[2]Form Perhitungan'!AB18</f>
        <v>0</v>
      </c>
      <c r="Q26" s="145">
        <f t="shared" si="1"/>
        <v>488990826</v>
      </c>
      <c r="R26" s="161"/>
      <c r="S26" s="160"/>
      <c r="T26" s="90"/>
    </row>
    <row r="27" ht="17.25" customHeight="1" spans="1:20">
      <c r="A27" s="121">
        <v>14</v>
      </c>
      <c r="B27" s="122" t="s">
        <v>208</v>
      </c>
      <c r="C27" s="118">
        <v>488990826</v>
      </c>
      <c r="D27" s="123">
        <v>539</v>
      </c>
      <c r="E27" s="114"/>
      <c r="F27" s="124">
        <v>19.9801676880005</v>
      </c>
      <c r="G27" s="114"/>
      <c r="H27" s="123">
        <f>'[3]Jml Penduduk (2)'!$D$16</f>
        <v>4870</v>
      </c>
      <c r="I27" s="114"/>
      <c r="J27" s="149">
        <v>7.18578056233015</v>
      </c>
      <c r="K27" s="114"/>
      <c r="L27" s="150">
        <f t="shared" si="0"/>
        <v>0</v>
      </c>
      <c r="M27" s="145">
        <f>L27*[2]Skema!$H$12</f>
        <v>0</v>
      </c>
      <c r="N27" s="146">
        <f>'[2]Form Perhitungan'!Y19</f>
        <v>0.562156192444721</v>
      </c>
      <c r="O27" s="147">
        <f>'[2]Form Perhitungan'!Z19</f>
        <v>38</v>
      </c>
      <c r="P27" s="148">
        <f>'[2]Form Perhitungan'!AB19</f>
        <v>0</v>
      </c>
      <c r="Q27" s="145">
        <f t="shared" si="1"/>
        <v>488990826</v>
      </c>
      <c r="R27" s="161"/>
      <c r="S27" s="160"/>
      <c r="T27" s="90"/>
    </row>
    <row r="28" ht="17.25" customHeight="1" spans="1:20">
      <c r="A28" s="121">
        <v>15</v>
      </c>
      <c r="B28" s="125" t="s">
        <v>209</v>
      </c>
      <c r="C28" s="118">
        <v>488990826</v>
      </c>
      <c r="D28" s="123">
        <v>430</v>
      </c>
      <c r="E28" s="114"/>
      <c r="F28" s="126">
        <v>31.1923753844678</v>
      </c>
      <c r="G28" s="114"/>
      <c r="H28" s="123">
        <f>'[3]Jml Penduduk (2)'!$D$17</f>
        <v>3388</v>
      </c>
      <c r="I28" s="114"/>
      <c r="J28" s="149">
        <v>7.9748010678158</v>
      </c>
      <c r="K28" s="114"/>
      <c r="L28" s="150">
        <f t="shared" si="0"/>
        <v>0</v>
      </c>
      <c r="M28" s="145">
        <f>L28*[2]Skema!$H$12</f>
        <v>0</v>
      </c>
      <c r="N28" s="146">
        <f>'[2]Form Perhitungan'!Y20</f>
        <v>0.557327211935351</v>
      </c>
      <c r="O28" s="147">
        <f>'[2]Form Perhitungan'!Z20</f>
        <v>41</v>
      </c>
      <c r="P28" s="148">
        <f>'[2]Form Perhitungan'!AB20</f>
        <v>0</v>
      </c>
      <c r="Q28" s="145">
        <f t="shared" si="1"/>
        <v>488990826</v>
      </c>
      <c r="R28" s="161"/>
      <c r="S28" s="160"/>
      <c r="T28" s="90"/>
    </row>
    <row r="29" ht="17.25" customHeight="1" spans="1:20">
      <c r="A29" s="121">
        <v>16</v>
      </c>
      <c r="B29" s="125" t="s">
        <v>210</v>
      </c>
      <c r="C29" s="118">
        <v>488990826</v>
      </c>
      <c r="D29" s="123">
        <v>218</v>
      </c>
      <c r="E29" s="114"/>
      <c r="F29" s="124">
        <v>30.5853773158113</v>
      </c>
      <c r="G29" s="114"/>
      <c r="H29" s="123">
        <f>'[3]Jml Penduduk (2)'!$D$18</f>
        <v>1807</v>
      </c>
      <c r="I29" s="114"/>
      <c r="J29" s="149">
        <v>8.60330606153255</v>
      </c>
      <c r="K29" s="114"/>
      <c r="L29" s="150">
        <f t="shared" si="0"/>
        <v>0</v>
      </c>
      <c r="M29" s="145">
        <f>L29*[2]Skema!$H$12</f>
        <v>0</v>
      </c>
      <c r="N29" s="146">
        <f>'[2]Form Perhitungan'!Y21</f>
        <v>0.656045911981201</v>
      </c>
      <c r="O29" s="147">
        <f>'[2]Form Perhitungan'!Z21</f>
        <v>13</v>
      </c>
      <c r="P29" s="148">
        <f>'[2]Form Perhitungan'!AB21</f>
        <v>264206484.55681</v>
      </c>
      <c r="Q29" s="145">
        <f t="shared" si="1"/>
        <v>753197310.55681</v>
      </c>
      <c r="R29" s="161"/>
      <c r="S29" s="160"/>
      <c r="T29" s="90"/>
    </row>
    <row r="30" ht="17.25" customHeight="1" spans="1:20">
      <c r="A30" s="121">
        <v>17</v>
      </c>
      <c r="B30" s="122" t="s">
        <v>211</v>
      </c>
      <c r="C30" s="118">
        <v>488990826</v>
      </c>
      <c r="D30" s="123">
        <v>554</v>
      </c>
      <c r="E30" s="114"/>
      <c r="F30" s="124">
        <v>29.0816141335836</v>
      </c>
      <c r="G30" s="114"/>
      <c r="H30" s="123">
        <f>'[3]Jml Penduduk (2)'!$D$19</f>
        <v>3520</v>
      </c>
      <c r="I30" s="114"/>
      <c r="J30" s="149">
        <v>5.182590358025</v>
      </c>
      <c r="K30" s="114"/>
      <c r="L30" s="150">
        <f t="shared" si="0"/>
        <v>0</v>
      </c>
      <c r="M30" s="145">
        <f>L30*[2]Skema!$H$12</f>
        <v>0</v>
      </c>
      <c r="N30" s="146">
        <f>'[2]Form Perhitungan'!Y22</f>
        <v>0.55419605747012</v>
      </c>
      <c r="O30" s="147">
        <f>'[2]Form Perhitungan'!Z22</f>
        <v>43</v>
      </c>
      <c r="P30" s="148">
        <f>'[2]Form Perhitungan'!AB22</f>
        <v>0</v>
      </c>
      <c r="Q30" s="145">
        <f t="shared" si="1"/>
        <v>488990826</v>
      </c>
      <c r="R30" s="161"/>
      <c r="S30" s="160"/>
      <c r="T30" s="90"/>
    </row>
    <row r="31" ht="17.25" customHeight="1" spans="1:20">
      <c r="A31" s="121">
        <v>18</v>
      </c>
      <c r="B31" s="122" t="s">
        <v>212</v>
      </c>
      <c r="C31" s="118">
        <v>488990826</v>
      </c>
      <c r="D31" s="123">
        <v>400</v>
      </c>
      <c r="E31" s="114"/>
      <c r="F31" s="124">
        <v>28.1275656872937</v>
      </c>
      <c r="G31" s="114"/>
      <c r="H31" s="123">
        <f>'[3]Jml Penduduk (2)'!$D$20</f>
        <v>6078</v>
      </c>
      <c r="I31" s="114"/>
      <c r="J31" s="149">
        <v>5.81706045521965</v>
      </c>
      <c r="K31" s="114"/>
      <c r="L31" s="150">
        <f t="shared" si="0"/>
        <v>0</v>
      </c>
      <c r="M31" s="145">
        <f>L31*[2]Skema!$H$12</f>
        <v>0</v>
      </c>
      <c r="N31" s="146">
        <f>'[2]Form Perhitungan'!Y23</f>
        <v>0.427214574541067</v>
      </c>
      <c r="O31" s="147">
        <f>'[2]Form Perhitungan'!Z23</f>
        <v>82</v>
      </c>
      <c r="P31" s="148">
        <f>'[2]Form Perhitungan'!AB23</f>
        <v>0</v>
      </c>
      <c r="Q31" s="145">
        <f t="shared" si="1"/>
        <v>488990826</v>
      </c>
      <c r="R31" s="161"/>
      <c r="S31" s="160"/>
      <c r="T31" s="90"/>
    </row>
    <row r="32" ht="17.25" customHeight="1" spans="1:20">
      <c r="A32" s="121">
        <v>19</v>
      </c>
      <c r="B32" s="122" t="s">
        <v>213</v>
      </c>
      <c r="C32" s="118">
        <v>488990826</v>
      </c>
      <c r="D32" s="123">
        <v>377</v>
      </c>
      <c r="E32" s="114"/>
      <c r="F32" s="124">
        <v>19.3380107418069</v>
      </c>
      <c r="G32" s="114"/>
      <c r="H32" s="123">
        <f>'[3]Jml Penduduk (2)'!$D$21</f>
        <v>4157</v>
      </c>
      <c r="I32" s="114"/>
      <c r="J32" s="149">
        <v>55.2981360865212</v>
      </c>
      <c r="K32" s="114"/>
      <c r="L32" s="150">
        <f t="shared" si="0"/>
        <v>0</v>
      </c>
      <c r="M32" s="145">
        <f>L32*[2]Skema!$H$12</f>
        <v>0</v>
      </c>
      <c r="N32" s="146">
        <f>'[2]Form Perhitungan'!Y24</f>
        <v>0.58353809640857</v>
      </c>
      <c r="O32" s="147">
        <f>'[2]Form Perhitungan'!Z24</f>
        <v>30</v>
      </c>
      <c r="P32" s="148">
        <f>'[2]Form Perhitungan'!AB24</f>
        <v>0</v>
      </c>
      <c r="Q32" s="145">
        <f t="shared" si="1"/>
        <v>488990826</v>
      </c>
      <c r="R32" s="161"/>
      <c r="S32" s="160"/>
      <c r="T32" s="90"/>
    </row>
    <row r="33" ht="17.25" customHeight="1" spans="1:20">
      <c r="A33" s="121">
        <v>20</v>
      </c>
      <c r="B33" s="122" t="s">
        <v>214</v>
      </c>
      <c r="C33" s="118">
        <v>488990826</v>
      </c>
      <c r="D33" s="123">
        <v>294</v>
      </c>
      <c r="E33" s="114"/>
      <c r="F33" s="124">
        <v>26.1603613577841</v>
      </c>
      <c r="G33" s="114"/>
      <c r="H33" s="123">
        <f>'[3]Jml Penduduk (2)'!$D$22</f>
        <v>2328</v>
      </c>
      <c r="I33" s="114"/>
      <c r="J33" s="149">
        <v>13.7961997801103</v>
      </c>
      <c r="K33" s="114"/>
      <c r="L33" s="150">
        <f t="shared" si="0"/>
        <v>0</v>
      </c>
      <c r="M33" s="145">
        <f>L33*[2]Skema!$H$12</f>
        <v>0</v>
      </c>
      <c r="N33" s="146">
        <f>'[2]Form Perhitungan'!Y25</f>
        <v>0.661437674153737</v>
      </c>
      <c r="O33" s="147">
        <f>'[2]Form Perhitungan'!Z25</f>
        <v>12</v>
      </c>
      <c r="P33" s="148">
        <f>'[2]Form Perhitungan'!AB25</f>
        <v>266377885.221239</v>
      </c>
      <c r="Q33" s="145">
        <f t="shared" si="1"/>
        <v>755368711.221239</v>
      </c>
      <c r="R33" s="161"/>
      <c r="S33" s="160"/>
      <c r="T33" s="90"/>
    </row>
    <row r="34" ht="17.25" customHeight="1" spans="1:20">
      <c r="A34" s="121">
        <v>21</v>
      </c>
      <c r="B34" s="122" t="s">
        <v>215</v>
      </c>
      <c r="C34" s="118">
        <v>488990826</v>
      </c>
      <c r="D34" s="123">
        <v>436</v>
      </c>
      <c r="E34" s="114"/>
      <c r="F34" s="124">
        <v>39.747493655382</v>
      </c>
      <c r="G34" s="114"/>
      <c r="H34" s="123">
        <f>'[3]Jml Penduduk (2)'!$D$23</f>
        <v>2904</v>
      </c>
      <c r="I34" s="114"/>
      <c r="J34" s="149">
        <v>17.3611625313561</v>
      </c>
      <c r="K34" s="114"/>
      <c r="L34" s="150">
        <f t="shared" si="0"/>
        <v>0</v>
      </c>
      <c r="M34" s="145">
        <f>L34*[2]Skema!$H$12</f>
        <v>0</v>
      </c>
      <c r="N34" s="146">
        <f>'[2]Form Perhitungan'!Y26</f>
        <v>0.764677715854431</v>
      </c>
      <c r="O34" s="147">
        <f>'[2]Form Perhitungan'!Z26</f>
        <v>2</v>
      </c>
      <c r="P34" s="148">
        <f>'[2]Form Perhitungan'!AB26</f>
        <v>307955293.120734</v>
      </c>
      <c r="Q34" s="145">
        <f t="shared" si="1"/>
        <v>796946119.120734</v>
      </c>
      <c r="R34" s="161"/>
      <c r="S34" s="160"/>
      <c r="T34" s="90"/>
    </row>
    <row r="35" ht="17.25" customHeight="1" spans="1:20">
      <c r="A35" s="121">
        <v>22</v>
      </c>
      <c r="B35" s="122" t="s">
        <v>216</v>
      </c>
      <c r="C35" s="118">
        <v>488990826</v>
      </c>
      <c r="D35" s="123">
        <v>226</v>
      </c>
      <c r="E35" s="114"/>
      <c r="F35" s="124">
        <v>36.5535863518719</v>
      </c>
      <c r="G35" s="114"/>
      <c r="H35" s="123">
        <f>'[3]Jml Penduduk (2)'!$D$24</f>
        <v>2409</v>
      </c>
      <c r="I35" s="114"/>
      <c r="J35" s="149">
        <v>12.3640326632803</v>
      </c>
      <c r="K35" s="114"/>
      <c r="L35" s="150">
        <f t="shared" si="0"/>
        <v>0</v>
      </c>
      <c r="M35" s="145">
        <f>L35*[2]Skema!$H$12</f>
        <v>0</v>
      </c>
      <c r="N35" s="146">
        <f>'[2]Form Perhitungan'!Y27</f>
        <v>0.594842490373103</v>
      </c>
      <c r="O35" s="147">
        <f>'[2]Form Perhitungan'!Z27</f>
        <v>23</v>
      </c>
      <c r="P35" s="148">
        <f>'[2]Form Perhitungan'!AB27</f>
        <v>0</v>
      </c>
      <c r="Q35" s="145">
        <f t="shared" si="1"/>
        <v>488990826</v>
      </c>
      <c r="R35" s="161"/>
      <c r="S35" s="160"/>
      <c r="T35" s="90"/>
    </row>
    <row r="36" ht="17.25" customHeight="1" spans="1:20">
      <c r="A36" s="121">
        <v>23</v>
      </c>
      <c r="B36" s="125" t="s">
        <v>217</v>
      </c>
      <c r="C36" s="118">
        <v>488990826</v>
      </c>
      <c r="D36" s="123">
        <v>243</v>
      </c>
      <c r="E36" s="114"/>
      <c r="F36" s="124">
        <v>33.8331442188186</v>
      </c>
      <c r="G36" s="114"/>
      <c r="H36" s="123">
        <f>'[3]Jml Penduduk (2)'!$D$25</f>
        <v>2208</v>
      </c>
      <c r="I36" s="114"/>
      <c r="J36" s="149">
        <v>4.99712986807579</v>
      </c>
      <c r="K36" s="114"/>
      <c r="L36" s="150">
        <f t="shared" si="0"/>
        <v>0</v>
      </c>
      <c r="M36" s="145">
        <f>L36*[2]Skema!$H$12</f>
        <v>0</v>
      </c>
      <c r="N36" s="146">
        <f>'[2]Form Perhitungan'!Y28</f>
        <v>0.358325359789855</v>
      </c>
      <c r="O36" s="147">
        <f>'[2]Form Perhitungan'!Z28</f>
        <v>93</v>
      </c>
      <c r="P36" s="148">
        <f>'[2]Form Perhitungan'!AB28</f>
        <v>0</v>
      </c>
      <c r="Q36" s="145">
        <f t="shared" si="1"/>
        <v>488990826</v>
      </c>
      <c r="R36" s="161"/>
      <c r="S36" s="160"/>
      <c r="T36" s="90"/>
    </row>
    <row r="37" ht="17.25" customHeight="1" spans="1:20">
      <c r="A37" s="121">
        <v>24</v>
      </c>
      <c r="B37" s="125" t="s">
        <v>218</v>
      </c>
      <c r="C37" s="118">
        <v>488990826</v>
      </c>
      <c r="D37" s="123">
        <v>327</v>
      </c>
      <c r="E37" s="114"/>
      <c r="F37" s="124">
        <v>26.1667784411382</v>
      </c>
      <c r="G37" s="114"/>
      <c r="H37" s="123">
        <f>'[3]Jml Penduduk (2)'!$D$26</f>
        <v>2528</v>
      </c>
      <c r="I37" s="114"/>
      <c r="J37" s="149">
        <v>7.21235238691352</v>
      </c>
      <c r="K37" s="114"/>
      <c r="L37" s="150">
        <f t="shared" si="0"/>
        <v>0</v>
      </c>
      <c r="M37" s="145">
        <f>L37*[2]Skema!$H$12</f>
        <v>0</v>
      </c>
      <c r="N37" s="146">
        <f>'[2]Form Perhitungan'!Y29</f>
        <v>0.458710853264227</v>
      </c>
      <c r="O37" s="147">
        <f>'[2]Form Perhitungan'!Z29</f>
        <v>70</v>
      </c>
      <c r="P37" s="148">
        <f>'[2]Form Perhitungan'!AB29</f>
        <v>0</v>
      </c>
      <c r="Q37" s="145">
        <f t="shared" si="1"/>
        <v>488990826</v>
      </c>
      <c r="R37" s="161"/>
      <c r="S37" s="160"/>
      <c r="T37" s="90"/>
    </row>
    <row r="38" ht="17.25" customHeight="1" spans="1:20">
      <c r="A38" s="121">
        <v>25</v>
      </c>
      <c r="B38" s="127" t="s">
        <v>219</v>
      </c>
      <c r="C38" s="118">
        <v>488990826</v>
      </c>
      <c r="D38" s="128">
        <v>523</v>
      </c>
      <c r="E38" s="114"/>
      <c r="F38" s="124">
        <v>22.6980823949298</v>
      </c>
      <c r="G38" s="114"/>
      <c r="H38" s="128">
        <f>'[3]Jml Penduduk (2)'!$D$27</f>
        <v>2216</v>
      </c>
      <c r="I38" s="114"/>
      <c r="J38" s="149">
        <v>4.76015257536292</v>
      </c>
      <c r="K38" s="114"/>
      <c r="L38" s="150">
        <f t="shared" si="0"/>
        <v>0</v>
      </c>
      <c r="M38" s="145">
        <f>L38*[2]Skema!$H$12</f>
        <v>0</v>
      </c>
      <c r="N38" s="146">
        <f>'[2]Form Perhitungan'!Y30</f>
        <v>0.641</v>
      </c>
      <c r="O38" s="147">
        <f>'[2]Form Perhitungan'!Z30</f>
        <v>16</v>
      </c>
      <c r="P38" s="148">
        <f>'[2]Form Perhitungan'!AB30</f>
        <v>0</v>
      </c>
      <c r="Q38" s="145">
        <f t="shared" si="1"/>
        <v>488990826</v>
      </c>
      <c r="R38" s="161"/>
      <c r="S38" s="160"/>
      <c r="T38" s="90"/>
    </row>
    <row r="39" ht="17.25" customHeight="1" spans="1:20">
      <c r="A39" s="121">
        <v>26</v>
      </c>
      <c r="B39" s="122" t="s">
        <v>220</v>
      </c>
      <c r="C39" s="118">
        <v>488990826</v>
      </c>
      <c r="D39" s="123">
        <v>374</v>
      </c>
      <c r="E39" s="114"/>
      <c r="F39" s="124">
        <v>20.5038260407825</v>
      </c>
      <c r="G39" s="114"/>
      <c r="H39" s="123">
        <f>'[3]Jml Penduduk (2)'!$D$28</f>
        <v>2662</v>
      </c>
      <c r="I39" s="114"/>
      <c r="J39" s="149">
        <v>5.47108445350154</v>
      </c>
      <c r="K39" s="114"/>
      <c r="L39" s="150">
        <f t="shared" si="0"/>
        <v>0</v>
      </c>
      <c r="M39" s="145">
        <f>L39*[2]Skema!$H$12</f>
        <v>0</v>
      </c>
      <c r="N39" s="146">
        <f>'[2]Form Perhitungan'!Y31</f>
        <v>0.583985229590194</v>
      </c>
      <c r="O39" s="147">
        <f>'[2]Form Perhitungan'!Z31</f>
        <v>29</v>
      </c>
      <c r="P39" s="148">
        <f>'[2]Form Perhitungan'!AB31</f>
        <v>0</v>
      </c>
      <c r="Q39" s="145">
        <f t="shared" si="1"/>
        <v>488990826</v>
      </c>
      <c r="R39" s="161"/>
      <c r="S39" s="160"/>
      <c r="T39" s="90"/>
    </row>
    <row r="40" ht="17.25" customHeight="1" spans="1:20">
      <c r="A40" s="121">
        <v>27</v>
      </c>
      <c r="B40" s="125" t="s">
        <v>221</v>
      </c>
      <c r="C40" s="118">
        <v>488990826</v>
      </c>
      <c r="D40" s="123">
        <v>558</v>
      </c>
      <c r="E40" s="114"/>
      <c r="F40" s="124">
        <v>24.3944188435272</v>
      </c>
      <c r="G40" s="114"/>
      <c r="H40" s="123">
        <f>'[3]Jml Penduduk (2)'!$D$29</f>
        <v>2205</v>
      </c>
      <c r="I40" s="114"/>
      <c r="J40" s="149">
        <v>9.41870212100068</v>
      </c>
      <c r="K40" s="114"/>
      <c r="L40" s="150">
        <f t="shared" si="0"/>
        <v>0</v>
      </c>
      <c r="M40" s="145">
        <f>L40*[2]Skema!$H$12</f>
        <v>0</v>
      </c>
      <c r="N40" s="146">
        <f>'[2]Form Perhitungan'!Y32</f>
        <v>0.475</v>
      </c>
      <c r="O40" s="147">
        <f>'[2]Form Perhitungan'!Z32</f>
        <v>62</v>
      </c>
      <c r="P40" s="148">
        <f>'[2]Form Perhitungan'!AB32</f>
        <v>0</v>
      </c>
      <c r="Q40" s="145">
        <f t="shared" si="1"/>
        <v>488990826</v>
      </c>
      <c r="R40" s="161"/>
      <c r="S40" s="160"/>
      <c r="T40" s="90"/>
    </row>
    <row r="41" ht="16.5" customHeight="1" spans="1:20">
      <c r="A41" s="121">
        <v>28</v>
      </c>
      <c r="B41" s="127" t="s">
        <v>222</v>
      </c>
      <c r="C41" s="118">
        <v>488990826</v>
      </c>
      <c r="D41" s="128">
        <v>601</v>
      </c>
      <c r="E41" s="114"/>
      <c r="F41" s="124">
        <v>25.2882156095921</v>
      </c>
      <c r="G41" s="114"/>
      <c r="H41" s="128">
        <f>'[3]Jml Penduduk (2)'!$D$30</f>
        <v>2539</v>
      </c>
      <c r="I41" s="114"/>
      <c r="J41" s="151">
        <v>9.61303539570045</v>
      </c>
      <c r="K41" s="114"/>
      <c r="L41" s="150">
        <f t="shared" si="0"/>
        <v>0</v>
      </c>
      <c r="M41" s="145">
        <f>L41*[2]Skema!$H$12</f>
        <v>0</v>
      </c>
      <c r="N41" s="146">
        <f>'[2]Form Perhitungan'!Y33</f>
        <v>0.640219167474094</v>
      </c>
      <c r="O41" s="147">
        <f>'[2]Form Perhitungan'!Z33</f>
        <v>17</v>
      </c>
      <c r="P41" s="148">
        <f>'[2]Form Perhitungan'!AB33</f>
        <v>0</v>
      </c>
      <c r="Q41" s="145">
        <f t="shared" si="1"/>
        <v>488990826</v>
      </c>
      <c r="R41" s="161"/>
      <c r="S41" s="160"/>
      <c r="T41" s="90"/>
    </row>
    <row r="42" ht="17.25" customHeight="1" spans="1:20">
      <c r="A42" s="121">
        <v>29</v>
      </c>
      <c r="B42" s="122" t="s">
        <v>223</v>
      </c>
      <c r="C42" s="118">
        <v>488990826</v>
      </c>
      <c r="D42" s="123">
        <v>241</v>
      </c>
      <c r="E42" s="114"/>
      <c r="F42" s="124">
        <v>25.4943539260033</v>
      </c>
      <c r="G42" s="114"/>
      <c r="H42" s="123">
        <f>'[3]Jml Penduduk (2)'!$D$31</f>
        <v>2143</v>
      </c>
      <c r="I42" s="114"/>
      <c r="J42" s="149">
        <v>5.57411805902888</v>
      </c>
      <c r="K42" s="114"/>
      <c r="L42" s="150">
        <f t="shared" si="0"/>
        <v>0</v>
      </c>
      <c r="M42" s="145">
        <f>L42*[2]Skema!$H$12</f>
        <v>0</v>
      </c>
      <c r="N42" s="146">
        <f>'[2]Form Perhitungan'!Y34</f>
        <v>0.436715482322139</v>
      </c>
      <c r="O42" s="147">
        <f>'[2]Form Perhitungan'!Z34</f>
        <v>79</v>
      </c>
      <c r="P42" s="148">
        <f>'[2]Form Perhitungan'!AB34</f>
        <v>0</v>
      </c>
      <c r="Q42" s="145">
        <f t="shared" si="1"/>
        <v>488990826</v>
      </c>
      <c r="R42" s="161"/>
      <c r="S42" s="160"/>
      <c r="T42" s="90"/>
    </row>
    <row r="43" ht="17.25" customHeight="1" spans="1:20">
      <c r="A43" s="121">
        <v>30</v>
      </c>
      <c r="B43" s="122" t="s">
        <v>224</v>
      </c>
      <c r="C43" s="118">
        <v>488990826</v>
      </c>
      <c r="D43" s="123">
        <v>218</v>
      </c>
      <c r="E43" s="114"/>
      <c r="F43" s="124">
        <v>26.1786397818565</v>
      </c>
      <c r="G43" s="114"/>
      <c r="H43" s="123">
        <f>'[3]Jml Penduduk (2)'!$D$32</f>
        <v>1296</v>
      </c>
      <c r="I43" s="114"/>
      <c r="J43" s="149">
        <v>3.19404177134742</v>
      </c>
      <c r="K43" s="114"/>
      <c r="L43" s="150">
        <f t="shared" si="0"/>
        <v>0</v>
      </c>
      <c r="M43" s="145">
        <f>L43*[2]Skema!$H$12</f>
        <v>0</v>
      </c>
      <c r="N43" s="146">
        <f>'[2]Form Perhitungan'!Y35</f>
        <v>0.550171076513988</v>
      </c>
      <c r="O43" s="147">
        <f>'[2]Form Perhitungan'!Z35</f>
        <v>44</v>
      </c>
      <c r="P43" s="148">
        <f>'[2]Form Perhitungan'!AB35</f>
        <v>0</v>
      </c>
      <c r="Q43" s="145">
        <f t="shared" si="1"/>
        <v>488990826</v>
      </c>
      <c r="R43" s="161"/>
      <c r="S43" s="160"/>
      <c r="T43" s="90"/>
    </row>
    <row r="44" ht="17.25" customHeight="1" spans="1:20">
      <c r="A44" s="121">
        <v>31</v>
      </c>
      <c r="B44" s="122" t="s">
        <v>225</v>
      </c>
      <c r="C44" s="118">
        <v>488990826</v>
      </c>
      <c r="D44" s="123">
        <v>281</v>
      </c>
      <c r="E44" s="114"/>
      <c r="F44" s="124">
        <v>39.7355498140732</v>
      </c>
      <c r="G44" s="114"/>
      <c r="H44" s="123">
        <f>'[3]Jml Penduduk (2)'!$D$33</f>
        <v>1911</v>
      </c>
      <c r="I44" s="114"/>
      <c r="J44" s="149">
        <v>7.7893405778666</v>
      </c>
      <c r="K44" s="114"/>
      <c r="L44" s="150">
        <f t="shared" si="0"/>
        <v>0</v>
      </c>
      <c r="M44" s="145">
        <f>L44*[2]Skema!$H$12</f>
        <v>0</v>
      </c>
      <c r="N44" s="146">
        <f>'[2]Form Perhitungan'!Y36</f>
        <v>0.340976368369896</v>
      </c>
      <c r="O44" s="147">
        <f>'[2]Form Perhitungan'!Z36</f>
        <v>99</v>
      </c>
      <c r="P44" s="148">
        <f>'[2]Form Perhitungan'!AB36</f>
        <v>0</v>
      </c>
      <c r="Q44" s="145">
        <f t="shared" si="1"/>
        <v>488990826</v>
      </c>
      <c r="R44" s="161"/>
      <c r="S44" s="160"/>
      <c r="T44" s="90"/>
    </row>
    <row r="45" ht="17.25" customHeight="1" spans="1:20">
      <c r="A45" s="121">
        <v>32</v>
      </c>
      <c r="B45" s="122" t="s">
        <v>226</v>
      </c>
      <c r="C45" s="118">
        <v>488990826</v>
      </c>
      <c r="D45" s="123">
        <v>155</v>
      </c>
      <c r="E45" s="114"/>
      <c r="F45" s="124">
        <v>32.987205069084</v>
      </c>
      <c r="G45" s="114"/>
      <c r="H45" s="123">
        <f>'[3]Jml Penduduk (2)'!$D$34</f>
        <v>1445</v>
      </c>
      <c r="I45" s="114"/>
      <c r="J45" s="149">
        <v>4.77045593591566</v>
      </c>
      <c r="K45" s="114"/>
      <c r="L45" s="150">
        <f t="shared" si="0"/>
        <v>0</v>
      </c>
      <c r="M45" s="145">
        <f>L45*[2]Skema!$H$12</f>
        <v>0</v>
      </c>
      <c r="N45" s="146">
        <f>'[2]Form Perhitungan'!Y37</f>
        <v>0.484578447373744</v>
      </c>
      <c r="O45" s="147">
        <f>'[2]Form Perhitungan'!Z37</f>
        <v>59</v>
      </c>
      <c r="P45" s="148">
        <f>'[2]Form Perhitungan'!AB37</f>
        <v>0</v>
      </c>
      <c r="Q45" s="145">
        <f t="shared" si="1"/>
        <v>488990826</v>
      </c>
      <c r="R45" s="161"/>
      <c r="S45" s="160"/>
      <c r="T45" s="90"/>
    </row>
    <row r="46" ht="17.25" customHeight="1" spans="1:20">
      <c r="A46" s="121">
        <v>33</v>
      </c>
      <c r="B46" s="122" t="s">
        <v>227</v>
      </c>
      <c r="C46" s="118">
        <v>488990826</v>
      </c>
      <c r="D46" s="123">
        <v>382</v>
      </c>
      <c r="E46" s="114"/>
      <c r="F46" s="124">
        <v>27.0527397209456</v>
      </c>
      <c r="G46" s="114"/>
      <c r="H46" s="123">
        <f>'[3]Jml Penduduk (2)'!$D$35</f>
        <v>2481</v>
      </c>
      <c r="I46" s="114"/>
      <c r="J46" s="149">
        <v>5.3062306846578</v>
      </c>
      <c r="K46" s="114"/>
      <c r="L46" s="150">
        <f t="shared" si="0"/>
        <v>0</v>
      </c>
      <c r="M46" s="145">
        <f>L46*[2]Skema!$H$12</f>
        <v>0</v>
      </c>
      <c r="N46" s="146">
        <f>'[2]Form Perhitungan'!Y38</f>
        <v>0.461950630069346</v>
      </c>
      <c r="O46" s="147">
        <f>'[2]Form Perhitungan'!Z38</f>
        <v>67</v>
      </c>
      <c r="P46" s="148">
        <f>'[2]Form Perhitungan'!AB38</f>
        <v>0</v>
      </c>
      <c r="Q46" s="145">
        <f t="shared" si="1"/>
        <v>488990826</v>
      </c>
      <c r="R46" s="161"/>
      <c r="S46" s="160"/>
      <c r="T46" s="90"/>
    </row>
    <row r="47" ht="17.25" customHeight="1" spans="1:20">
      <c r="A47" s="121">
        <v>34</v>
      </c>
      <c r="B47" s="122" t="s">
        <v>228</v>
      </c>
      <c r="C47" s="118">
        <v>488990826</v>
      </c>
      <c r="D47" s="123">
        <v>128</v>
      </c>
      <c r="E47" s="114"/>
      <c r="F47" s="124">
        <v>25.4493630866768</v>
      </c>
      <c r="G47" s="114"/>
      <c r="H47" s="123">
        <f>'[3]Jml Penduduk (2)'!$D$36</f>
        <v>1364</v>
      </c>
      <c r="I47" s="114"/>
      <c r="J47" s="149">
        <v>3.74899266539286</v>
      </c>
      <c r="K47" s="114"/>
      <c r="L47" s="150">
        <f t="shared" si="0"/>
        <v>0</v>
      </c>
      <c r="M47" s="145">
        <f>L47*[2]Skema!$H$12</f>
        <v>0</v>
      </c>
      <c r="N47" s="146">
        <f>'[2]Form Perhitungan'!Y39</f>
        <v>0.445400720994661</v>
      </c>
      <c r="O47" s="147">
        <f>'[2]Form Perhitungan'!Z39</f>
        <v>76</v>
      </c>
      <c r="P47" s="148">
        <f>'[2]Form Perhitungan'!AB39</f>
        <v>0</v>
      </c>
      <c r="Q47" s="145">
        <f t="shared" si="1"/>
        <v>488990826</v>
      </c>
      <c r="R47" s="161"/>
      <c r="S47" s="160"/>
      <c r="T47" s="90"/>
    </row>
    <row r="48" ht="17.25" customHeight="1" spans="1:20">
      <c r="A48" s="121">
        <v>35</v>
      </c>
      <c r="B48" s="122" t="s">
        <v>229</v>
      </c>
      <c r="C48" s="118">
        <v>488990826</v>
      </c>
      <c r="D48" s="123">
        <v>295</v>
      </c>
      <c r="E48" s="114"/>
      <c r="F48" s="124">
        <v>28.8668378978646</v>
      </c>
      <c r="G48" s="114"/>
      <c r="H48" s="123">
        <f>'[3]Jml Penduduk (2)'!$D$54</f>
        <v>3339</v>
      </c>
      <c r="I48" s="114"/>
      <c r="J48" s="149">
        <v>10.5609445665519</v>
      </c>
      <c r="K48" s="114"/>
      <c r="L48" s="150">
        <f t="shared" si="0"/>
        <v>0</v>
      </c>
      <c r="M48" s="145">
        <f>L48*[2]Skema!$H$12</f>
        <v>0</v>
      </c>
      <c r="N48" s="146">
        <f>'[2]Form Perhitungan'!Y40</f>
        <v>0.365001206718028</v>
      </c>
      <c r="O48" s="147">
        <f>'[2]Form Perhitungan'!Z40</f>
        <v>91</v>
      </c>
      <c r="P48" s="148">
        <f>'[2]Form Perhitungan'!AB40</f>
        <v>0</v>
      </c>
      <c r="Q48" s="145">
        <f t="shared" si="1"/>
        <v>488990826</v>
      </c>
      <c r="R48" s="161"/>
      <c r="S48" s="160"/>
      <c r="T48" s="90"/>
    </row>
    <row r="49" ht="17.25" customHeight="1" spans="1:20">
      <c r="A49" s="121">
        <v>36</v>
      </c>
      <c r="B49" s="122" t="s">
        <v>230</v>
      </c>
      <c r="C49" s="118">
        <v>488990826</v>
      </c>
      <c r="D49" s="123">
        <v>395</v>
      </c>
      <c r="E49" s="114"/>
      <c r="F49" s="124">
        <v>21.4999894224672</v>
      </c>
      <c r="G49" s="114"/>
      <c r="H49" s="123">
        <f>'[3]Jml Penduduk (2)'!$D$55</f>
        <v>3145</v>
      </c>
      <c r="I49" s="114"/>
      <c r="J49" s="149">
        <v>9.27302449746024</v>
      </c>
      <c r="K49" s="114"/>
      <c r="L49" s="150">
        <f t="shared" si="0"/>
        <v>0</v>
      </c>
      <c r="M49" s="145">
        <f>L49*[2]Skema!$H$12</f>
        <v>0</v>
      </c>
      <c r="N49" s="146">
        <f>'[2]Form Perhitungan'!Y41</f>
        <v>0.447099234963585</v>
      </c>
      <c r="O49" s="147">
        <f>'[2]Form Perhitungan'!Z41</f>
        <v>75</v>
      </c>
      <c r="P49" s="148">
        <f>'[2]Form Perhitungan'!AB41</f>
        <v>0</v>
      </c>
      <c r="Q49" s="145">
        <f t="shared" si="1"/>
        <v>488990826</v>
      </c>
      <c r="R49" s="161"/>
      <c r="S49" s="160"/>
      <c r="T49" s="90"/>
    </row>
    <row r="50" ht="17.25" customHeight="1" spans="1:20">
      <c r="A50" s="121">
        <v>37</v>
      </c>
      <c r="B50" s="122" t="s">
        <v>231</v>
      </c>
      <c r="C50" s="118">
        <v>488990826</v>
      </c>
      <c r="D50" s="123">
        <v>625</v>
      </c>
      <c r="E50" s="114"/>
      <c r="F50" s="124">
        <v>21.51760244157</v>
      </c>
      <c r="G50" s="114"/>
      <c r="H50" s="123">
        <f>'[3]Jml Penduduk (2)'!$D$56</f>
        <v>3893</v>
      </c>
      <c r="I50" s="114"/>
      <c r="J50" s="149">
        <v>6.00685920224369</v>
      </c>
      <c r="K50" s="114"/>
      <c r="L50" s="150">
        <f t="shared" si="0"/>
        <v>0</v>
      </c>
      <c r="M50" s="145">
        <f>L50*[2]Skema!$H$12</f>
        <v>0</v>
      </c>
      <c r="N50" s="146">
        <f>'[2]Form Perhitungan'!Y42</f>
        <v>0.354305392527473</v>
      </c>
      <c r="O50" s="147">
        <f>'[2]Form Perhitungan'!Z42</f>
        <v>96</v>
      </c>
      <c r="P50" s="148">
        <f>'[2]Form Perhitungan'!AB42</f>
        <v>0</v>
      </c>
      <c r="Q50" s="145">
        <f t="shared" si="1"/>
        <v>488990826</v>
      </c>
      <c r="R50" s="161"/>
      <c r="S50" s="160"/>
      <c r="T50" s="90"/>
    </row>
    <row r="51" ht="17.25" customHeight="1" spans="1:20">
      <c r="A51" s="121">
        <v>38</v>
      </c>
      <c r="B51" s="122" t="s">
        <v>232</v>
      </c>
      <c r="C51" s="118">
        <v>488990826</v>
      </c>
      <c r="D51" s="123">
        <v>176</v>
      </c>
      <c r="E51" s="114"/>
      <c r="F51" s="124">
        <v>26.3190754499324</v>
      </c>
      <c r="G51" s="114"/>
      <c r="H51" s="123">
        <f>'[3]Jml Penduduk (2)'!$D$57</f>
        <v>2467</v>
      </c>
      <c r="I51" s="114"/>
      <c r="J51" s="149">
        <v>8.29420524495055</v>
      </c>
      <c r="K51" s="114"/>
      <c r="L51" s="150">
        <f t="shared" si="0"/>
        <v>0</v>
      </c>
      <c r="M51" s="145">
        <f>L51*[2]Skema!$H$12</f>
        <v>0</v>
      </c>
      <c r="N51" s="146">
        <f>'[2]Form Perhitungan'!Y43</f>
        <v>0.655888201130312</v>
      </c>
      <c r="O51" s="147">
        <f>'[2]Form Perhitungan'!Z43</f>
        <v>14</v>
      </c>
      <c r="P51" s="148">
        <f>'[2]Form Perhitungan'!AB43</f>
        <v>264142970.359512</v>
      </c>
      <c r="Q51" s="145">
        <f t="shared" si="1"/>
        <v>753133796.359512</v>
      </c>
      <c r="R51" s="161"/>
      <c r="S51" s="160"/>
      <c r="T51" s="90"/>
    </row>
    <row r="52" ht="17.25" customHeight="1" spans="1:20">
      <c r="A52" s="121">
        <v>39</v>
      </c>
      <c r="B52" s="125" t="s">
        <v>233</v>
      </c>
      <c r="C52" s="118">
        <v>488990826</v>
      </c>
      <c r="D52" s="123">
        <v>217</v>
      </c>
      <c r="E52" s="114"/>
      <c r="F52" s="124">
        <v>28.9070137960829</v>
      </c>
      <c r="G52" s="114"/>
      <c r="H52" s="123">
        <f>'[3]Jml Penduduk (2)'!$D$58</f>
        <v>4078</v>
      </c>
      <c r="I52" s="114"/>
      <c r="J52" s="149">
        <v>10.5918546482101</v>
      </c>
      <c r="K52" s="114"/>
      <c r="L52" s="150">
        <f t="shared" si="0"/>
        <v>0</v>
      </c>
      <c r="M52" s="145">
        <f>L52*[2]Skema!$H$12</f>
        <v>0</v>
      </c>
      <c r="N52" s="146">
        <f>'[2]Form Perhitungan'!Y44</f>
        <v>0.490023978495262</v>
      </c>
      <c r="O52" s="147">
        <f>'[2]Form Perhitungan'!Z44</f>
        <v>57</v>
      </c>
      <c r="P52" s="148">
        <f>'[2]Form Perhitungan'!AB44</f>
        <v>0</v>
      </c>
      <c r="Q52" s="145">
        <f t="shared" si="1"/>
        <v>488990826</v>
      </c>
      <c r="R52" s="161"/>
      <c r="S52" s="160"/>
      <c r="T52" s="90"/>
    </row>
    <row r="53" ht="17.25" customHeight="1" spans="1:20">
      <c r="A53" s="121">
        <v>40</v>
      </c>
      <c r="B53" s="122" t="s">
        <v>234</v>
      </c>
      <c r="C53" s="118">
        <v>488990826</v>
      </c>
      <c r="D53" s="123">
        <v>251</v>
      </c>
      <c r="E53" s="114"/>
      <c r="F53" s="124">
        <v>27.4125380216309</v>
      </c>
      <c r="G53" s="114"/>
      <c r="H53" s="123">
        <f>'[3]Jml Penduduk (2)'!$D$59</f>
        <v>2367</v>
      </c>
      <c r="I53" s="114"/>
      <c r="J53" s="149">
        <v>6.18201633164016</v>
      </c>
      <c r="K53" s="114"/>
      <c r="L53" s="150">
        <f t="shared" si="0"/>
        <v>0</v>
      </c>
      <c r="M53" s="145">
        <f>L53*[2]Skema!$H$12</f>
        <v>0</v>
      </c>
      <c r="N53" s="146">
        <f>'[2]Form Perhitungan'!Y45</f>
        <v>0.363847901773452</v>
      </c>
      <c r="O53" s="147">
        <f>'[2]Form Perhitungan'!Z45</f>
        <v>92</v>
      </c>
      <c r="P53" s="148">
        <f>'[2]Form Perhitungan'!AB45</f>
        <v>0</v>
      </c>
      <c r="Q53" s="145">
        <f t="shared" si="1"/>
        <v>488990826</v>
      </c>
      <c r="R53" s="161"/>
      <c r="S53" s="160"/>
      <c r="T53" s="90"/>
    </row>
    <row r="54" ht="17.25" customHeight="1" spans="1:20">
      <c r="A54" s="121">
        <v>41</v>
      </c>
      <c r="B54" s="122" t="s">
        <v>235</v>
      </c>
      <c r="C54" s="118">
        <v>488990826</v>
      </c>
      <c r="D54" s="123">
        <v>854</v>
      </c>
      <c r="E54" s="114"/>
      <c r="F54" s="124">
        <v>24.7555617736013</v>
      </c>
      <c r="G54" s="114"/>
      <c r="H54" s="123">
        <f>'[3]Jml Penduduk (2)'!$D$37</f>
        <v>3856</v>
      </c>
      <c r="I54" s="114"/>
      <c r="J54" s="149">
        <v>13.3943687185537</v>
      </c>
      <c r="K54" s="114"/>
      <c r="L54" s="150">
        <f t="shared" si="0"/>
        <v>0</v>
      </c>
      <c r="M54" s="145">
        <f>L54*[2]Skema!$H$12</f>
        <v>0</v>
      </c>
      <c r="N54" s="146">
        <f>'[2]Form Perhitungan'!Y46</f>
        <v>0.541146336912088</v>
      </c>
      <c r="O54" s="147">
        <f>'[2]Form Perhitungan'!Z46</f>
        <v>47</v>
      </c>
      <c r="P54" s="148">
        <f>'[2]Form Perhitungan'!AB46</f>
        <v>0</v>
      </c>
      <c r="Q54" s="145">
        <f t="shared" si="1"/>
        <v>488990826</v>
      </c>
      <c r="R54" s="161"/>
      <c r="S54" s="160"/>
      <c r="T54" s="90"/>
    </row>
    <row r="55" ht="17.25" customHeight="1" spans="1:20">
      <c r="A55" s="121">
        <v>42</v>
      </c>
      <c r="B55" s="122" t="s">
        <v>216</v>
      </c>
      <c r="C55" s="118">
        <v>488990826</v>
      </c>
      <c r="D55" s="123">
        <v>776</v>
      </c>
      <c r="E55" s="114"/>
      <c r="F55" s="124">
        <v>24.9730614070728</v>
      </c>
      <c r="G55" s="114"/>
      <c r="H55" s="123">
        <f>'[3]Jml Penduduk (2)'!$D$38</f>
        <v>3043</v>
      </c>
      <c r="I55" s="114"/>
      <c r="J55" s="149">
        <v>4.87348954144299</v>
      </c>
      <c r="K55" s="114"/>
      <c r="L55" s="150">
        <f t="shared" si="0"/>
        <v>0</v>
      </c>
      <c r="M55" s="145">
        <f>L55*[2]Skema!$H$12</f>
        <v>0</v>
      </c>
      <c r="N55" s="146">
        <f>'[2]Form Perhitungan'!Y47</f>
        <v>0.69453048290879</v>
      </c>
      <c r="O55" s="147">
        <f>'[2]Form Perhitungan'!Z47</f>
        <v>9</v>
      </c>
      <c r="P55" s="148">
        <f>'[2]Form Perhitungan'!AB47</f>
        <v>279705206.53459</v>
      </c>
      <c r="Q55" s="145">
        <f t="shared" si="1"/>
        <v>768696032.53459</v>
      </c>
      <c r="R55" s="161"/>
      <c r="S55" s="160"/>
      <c r="T55" s="90"/>
    </row>
    <row r="56" ht="17.25" customHeight="1" spans="1:20">
      <c r="A56" s="121">
        <v>43</v>
      </c>
      <c r="B56" s="125" t="s">
        <v>236</v>
      </c>
      <c r="C56" s="118">
        <v>488990826</v>
      </c>
      <c r="D56" s="123">
        <v>411</v>
      </c>
      <c r="E56" s="114"/>
      <c r="F56" s="124">
        <v>36.3607194195392</v>
      </c>
      <c r="G56" s="114"/>
      <c r="H56" s="123">
        <f>'[3]Jml Penduduk (2)'!$D$39</f>
        <v>1585</v>
      </c>
      <c r="I56" s="114"/>
      <c r="J56" s="149">
        <v>4.32741143214811</v>
      </c>
      <c r="K56" s="114"/>
      <c r="L56" s="150">
        <f t="shared" si="0"/>
        <v>0</v>
      </c>
      <c r="M56" s="145">
        <f>L56*[2]Skema!$H$12</f>
        <v>0</v>
      </c>
      <c r="N56" s="146">
        <f>'[2]Form Perhitungan'!Y48</f>
        <v>0.328270346257176</v>
      </c>
      <c r="O56" s="147">
        <f>'[2]Form Perhitungan'!Z48</f>
        <v>103</v>
      </c>
      <c r="P56" s="148">
        <f>'[2]Form Perhitungan'!AB48</f>
        <v>0</v>
      </c>
      <c r="Q56" s="145">
        <f t="shared" si="1"/>
        <v>488990826</v>
      </c>
      <c r="R56" s="161"/>
      <c r="S56" s="160"/>
      <c r="T56" s="90"/>
    </row>
    <row r="57" ht="17.25" customHeight="1" spans="1:20">
      <c r="A57" s="121">
        <v>44</v>
      </c>
      <c r="B57" s="122" t="s">
        <v>237</v>
      </c>
      <c r="C57" s="118">
        <v>488990826</v>
      </c>
      <c r="D57" s="123">
        <v>1439</v>
      </c>
      <c r="E57" s="114"/>
      <c r="F57" s="124">
        <v>30.5468811589849</v>
      </c>
      <c r="G57" s="114"/>
      <c r="H57" s="123">
        <f>'[3]Jml Penduduk (2)'!$D$40</f>
        <v>4027</v>
      </c>
      <c r="I57" s="114"/>
      <c r="J57" s="149">
        <v>5.40926429018514</v>
      </c>
      <c r="K57" s="114"/>
      <c r="L57" s="150">
        <f t="shared" si="0"/>
        <v>0</v>
      </c>
      <c r="M57" s="145">
        <f>L57*[2]Skema!$H$12</f>
        <v>0</v>
      </c>
      <c r="N57" s="146">
        <f>'[2]Form Perhitungan'!Y49</f>
        <v>0.589819846825179</v>
      </c>
      <c r="O57" s="147">
        <f>'[2]Form Perhitungan'!Z49</f>
        <v>24</v>
      </c>
      <c r="P57" s="148">
        <f>'[2]Form Perhitungan'!AB49</f>
        <v>0</v>
      </c>
      <c r="Q57" s="145">
        <f t="shared" si="1"/>
        <v>488990826</v>
      </c>
      <c r="R57" s="161"/>
      <c r="S57" s="160"/>
      <c r="T57" s="90"/>
    </row>
    <row r="58" ht="17.25" customHeight="1" spans="1:20">
      <c r="A58" s="121">
        <v>45</v>
      </c>
      <c r="B58" s="122" t="s">
        <v>238</v>
      </c>
      <c r="C58" s="118">
        <v>488990826</v>
      </c>
      <c r="D58" s="123">
        <v>200</v>
      </c>
      <c r="E58" s="114"/>
      <c r="F58" s="124">
        <v>37.233007023549</v>
      </c>
      <c r="G58" s="114"/>
      <c r="H58" s="123">
        <f>'[3]Jml Penduduk (2)'!$D$41</f>
        <v>2554</v>
      </c>
      <c r="I58" s="114"/>
      <c r="J58" s="149">
        <v>7.77903721731387</v>
      </c>
      <c r="K58" s="114"/>
      <c r="L58" s="150">
        <f t="shared" si="0"/>
        <v>0</v>
      </c>
      <c r="M58" s="145">
        <f>L58*[2]Skema!$H$12</f>
        <v>0</v>
      </c>
      <c r="N58" s="146">
        <f>'[2]Form Perhitungan'!Y50</f>
        <v>0.48093875456457</v>
      </c>
      <c r="O58" s="147">
        <f>'[2]Form Perhitungan'!Z50</f>
        <v>61</v>
      </c>
      <c r="P58" s="148">
        <f>'[2]Form Perhitungan'!AB50</f>
        <v>0</v>
      </c>
      <c r="Q58" s="145">
        <f t="shared" si="1"/>
        <v>488990826</v>
      </c>
      <c r="R58" s="161"/>
      <c r="S58" s="160"/>
      <c r="T58" s="90"/>
    </row>
    <row r="59" ht="17.25" customHeight="1" spans="1:20">
      <c r="A59" s="121">
        <v>46</v>
      </c>
      <c r="B59" s="122" t="s">
        <v>239</v>
      </c>
      <c r="C59" s="118">
        <v>488990826</v>
      </c>
      <c r="D59" s="123">
        <v>69</v>
      </c>
      <c r="E59" s="114"/>
      <c r="F59" s="124">
        <v>38.3775602564838</v>
      </c>
      <c r="G59" s="114"/>
      <c r="H59" s="123">
        <f>'[3]Jml Penduduk (2)'!$D$42</f>
        <v>2770</v>
      </c>
      <c r="I59" s="114"/>
      <c r="J59" s="149">
        <v>9.27302449746024</v>
      </c>
      <c r="K59" s="114"/>
      <c r="L59" s="150">
        <f t="shared" si="0"/>
        <v>0</v>
      </c>
      <c r="M59" s="145">
        <f>L59*[2]Skema!$H$12</f>
        <v>0</v>
      </c>
      <c r="N59" s="146">
        <f>'[2]Form Perhitungan'!Y51</f>
        <v>0.554654645744279</v>
      </c>
      <c r="O59" s="147">
        <f>'[2]Form Perhitungan'!Z51</f>
        <v>42</v>
      </c>
      <c r="P59" s="148">
        <f>'[2]Form Perhitungan'!AB51</f>
        <v>0</v>
      </c>
      <c r="Q59" s="145">
        <f t="shared" si="1"/>
        <v>488990826</v>
      </c>
      <c r="R59" s="161"/>
      <c r="S59" s="160"/>
      <c r="T59" s="90"/>
    </row>
    <row r="60" ht="17.25" customHeight="1" spans="1:20">
      <c r="A60" s="121">
        <v>47</v>
      </c>
      <c r="B60" s="122" t="s">
        <v>240</v>
      </c>
      <c r="C60" s="118">
        <v>488990826</v>
      </c>
      <c r="D60" s="123">
        <v>1119</v>
      </c>
      <c r="E60" s="114"/>
      <c r="F60" s="124">
        <v>46.0982935987918</v>
      </c>
      <c r="G60" s="114"/>
      <c r="H60" s="123">
        <f>'[3]Jml Penduduk (2)'!$D$43</f>
        <v>2432</v>
      </c>
      <c r="I60" s="114"/>
      <c r="J60" s="149">
        <v>4.32741143214811</v>
      </c>
      <c r="K60" s="114"/>
      <c r="L60" s="150">
        <f t="shared" si="0"/>
        <v>0</v>
      </c>
      <c r="M60" s="145">
        <f>L60*[2]Skema!$H$12</f>
        <v>0</v>
      </c>
      <c r="N60" s="146">
        <f>'[2]Form Perhitungan'!Y52</f>
        <v>0.449900706039351</v>
      </c>
      <c r="O60" s="147">
        <f>'[2]Form Perhitungan'!Z52</f>
        <v>73</v>
      </c>
      <c r="P60" s="148">
        <f>'[2]Form Perhitungan'!AB52</f>
        <v>0</v>
      </c>
      <c r="Q60" s="145">
        <f t="shared" si="1"/>
        <v>488990826</v>
      </c>
      <c r="R60" s="161"/>
      <c r="S60" s="160"/>
      <c r="T60" s="90"/>
    </row>
    <row r="61" ht="17.25" customHeight="1" spans="1:20">
      <c r="A61" s="121">
        <v>48</v>
      </c>
      <c r="B61" s="125" t="s">
        <v>241</v>
      </c>
      <c r="C61" s="118">
        <v>488990826</v>
      </c>
      <c r="D61" s="123">
        <v>559</v>
      </c>
      <c r="E61" s="114"/>
      <c r="F61" s="124">
        <v>38.5692599348646</v>
      </c>
      <c r="G61" s="114"/>
      <c r="H61" s="123">
        <f>'[3]Jml Penduduk (2)'!$D$44</f>
        <v>2160</v>
      </c>
      <c r="I61" s="114"/>
      <c r="J61" s="151">
        <v>4.17286102385711</v>
      </c>
      <c r="K61" s="114"/>
      <c r="L61" s="150">
        <f t="shared" si="0"/>
        <v>0</v>
      </c>
      <c r="M61" s="145">
        <f>L61*[2]Skema!$H$12</f>
        <v>0</v>
      </c>
      <c r="N61" s="146">
        <f>'[2]Form Perhitungan'!Y53</f>
        <v>0.588069236791689</v>
      </c>
      <c r="O61" s="147">
        <f>'[2]Form Perhitungan'!Z53</f>
        <v>25</v>
      </c>
      <c r="P61" s="148">
        <f>'[2]Form Perhitungan'!AB53</f>
        <v>0</v>
      </c>
      <c r="Q61" s="145">
        <f t="shared" si="1"/>
        <v>488990826</v>
      </c>
      <c r="R61" s="161"/>
      <c r="S61" s="160"/>
      <c r="T61" s="90"/>
    </row>
    <row r="62" ht="17.25" customHeight="1" spans="1:20">
      <c r="A62" s="121">
        <v>49</v>
      </c>
      <c r="B62" s="122" t="s">
        <v>242</v>
      </c>
      <c r="C62" s="118">
        <v>488990826</v>
      </c>
      <c r="D62" s="123">
        <v>738</v>
      </c>
      <c r="E62" s="114"/>
      <c r="F62" s="124">
        <v>29.249660184938</v>
      </c>
      <c r="G62" s="114"/>
      <c r="H62" s="123">
        <f>'[3]Jml Penduduk (2)'!$D$45</f>
        <v>2008</v>
      </c>
      <c r="I62" s="114"/>
      <c r="J62" s="149">
        <v>11.4367302135343</v>
      </c>
      <c r="K62" s="114"/>
      <c r="L62" s="150">
        <f t="shared" si="0"/>
        <v>0</v>
      </c>
      <c r="M62" s="145">
        <f>L62*[2]Skema!$H$12</f>
        <v>0</v>
      </c>
      <c r="N62" s="146">
        <f>'[2]Form Perhitungan'!Y54</f>
        <v>0.623209051288021</v>
      </c>
      <c r="O62" s="147">
        <f>'[2]Form Perhitungan'!Z54</f>
        <v>18</v>
      </c>
      <c r="P62" s="148">
        <f>'[2]Form Perhitungan'!AB54</f>
        <v>0</v>
      </c>
      <c r="Q62" s="145">
        <f t="shared" si="1"/>
        <v>488990826</v>
      </c>
      <c r="R62" s="161"/>
      <c r="S62" s="160"/>
      <c r="T62" s="90"/>
    </row>
    <row r="63" ht="17.25" customHeight="1" spans="1:20">
      <c r="A63" s="121">
        <v>50</v>
      </c>
      <c r="B63" s="122" t="s">
        <v>243</v>
      </c>
      <c r="C63" s="118">
        <v>488990826</v>
      </c>
      <c r="D63" s="123">
        <v>1514</v>
      </c>
      <c r="E63" s="114"/>
      <c r="F63" s="124">
        <v>35.8456375845549</v>
      </c>
      <c r="G63" s="114"/>
      <c r="H63" s="123">
        <f>'[3]Jml Penduduk (2)'!$D$46</f>
        <v>5942</v>
      </c>
      <c r="I63" s="114"/>
      <c r="J63" s="149">
        <v>8.75785646982356</v>
      </c>
      <c r="K63" s="114"/>
      <c r="L63" s="150">
        <f t="shared" si="0"/>
        <v>0</v>
      </c>
      <c r="M63" s="145">
        <f>L63*[2]Skema!$H$12</f>
        <v>0</v>
      </c>
      <c r="N63" s="146">
        <f>'[2]Form Perhitungan'!Y55</f>
        <v>0.457701742795598</v>
      </c>
      <c r="O63" s="147">
        <f>'[2]Form Perhitungan'!Z55</f>
        <v>71</v>
      </c>
      <c r="P63" s="148">
        <f>'[2]Form Perhitungan'!AB55</f>
        <v>0</v>
      </c>
      <c r="Q63" s="145">
        <f t="shared" si="1"/>
        <v>488990826</v>
      </c>
      <c r="R63" s="161"/>
      <c r="S63" s="160"/>
      <c r="T63" s="90"/>
    </row>
    <row r="64" ht="17.25" customHeight="1" spans="1:20">
      <c r="A64" s="121">
        <v>51</v>
      </c>
      <c r="B64" s="125" t="s">
        <v>244</v>
      </c>
      <c r="C64" s="118">
        <v>488990826</v>
      </c>
      <c r="D64" s="123">
        <v>361</v>
      </c>
      <c r="E64" s="114"/>
      <c r="F64" s="124">
        <v>33.128820440128</v>
      </c>
      <c r="G64" s="114"/>
      <c r="H64" s="123">
        <f>'[3]Jml Penduduk (2)'!$D$47</f>
        <v>3042</v>
      </c>
      <c r="I64" s="114"/>
      <c r="J64" s="149">
        <v>7.21235238691352</v>
      </c>
      <c r="K64" s="114"/>
      <c r="L64" s="150">
        <f t="shared" si="0"/>
        <v>0</v>
      </c>
      <c r="M64" s="145">
        <f>L64*[2]Skema!$H$12</f>
        <v>0</v>
      </c>
      <c r="N64" s="146">
        <f>'[2]Form Perhitungan'!Y56</f>
        <v>0.324978516050108</v>
      </c>
      <c r="O64" s="147">
        <f>'[2]Form Perhitungan'!Z56</f>
        <v>104</v>
      </c>
      <c r="P64" s="148">
        <f>'[2]Form Perhitungan'!AB56</f>
        <v>0</v>
      </c>
      <c r="Q64" s="145">
        <f t="shared" si="1"/>
        <v>488990826</v>
      </c>
      <c r="R64" s="161"/>
      <c r="S64" s="160"/>
      <c r="T64" s="90"/>
    </row>
    <row r="65" ht="17.25" customHeight="1" spans="1:20">
      <c r="A65" s="121">
        <v>52</v>
      </c>
      <c r="B65" s="127" t="s">
        <v>245</v>
      </c>
      <c r="C65" s="118">
        <v>488990826</v>
      </c>
      <c r="D65" s="128">
        <v>798</v>
      </c>
      <c r="E65" s="114"/>
      <c r="F65" s="124">
        <v>46.8817641899086</v>
      </c>
      <c r="G65" s="114"/>
      <c r="H65" s="128">
        <f>'[3]Jml Penduduk (2)'!$D$48</f>
        <v>2405</v>
      </c>
      <c r="I65" s="114"/>
      <c r="J65" s="149">
        <v>6.75900452259324</v>
      </c>
      <c r="K65" s="114"/>
      <c r="L65" s="150">
        <f t="shared" si="0"/>
        <v>0</v>
      </c>
      <c r="M65" s="145">
        <f>L65*[2]Skema!$H$12</f>
        <v>0</v>
      </c>
      <c r="N65" s="146">
        <f>'[2]Form Perhitungan'!Y57</f>
        <v>0.505969133332722</v>
      </c>
      <c r="O65" s="147">
        <f>'[2]Form Perhitungan'!Z57</f>
        <v>55</v>
      </c>
      <c r="P65" s="148">
        <f>'[2]Form Perhitungan'!AB57</f>
        <v>0</v>
      </c>
      <c r="Q65" s="145">
        <f t="shared" si="1"/>
        <v>488990826</v>
      </c>
      <c r="R65" s="161"/>
      <c r="S65" s="160"/>
      <c r="T65" s="90"/>
    </row>
    <row r="66" ht="17.25" customHeight="1" spans="1:20">
      <c r="A66" s="121">
        <v>53</v>
      </c>
      <c r="B66" s="162" t="s">
        <v>246</v>
      </c>
      <c r="C66" s="118">
        <v>488990826</v>
      </c>
      <c r="D66" s="128">
        <v>577</v>
      </c>
      <c r="E66" s="114"/>
      <c r="F66" s="124">
        <v>33.7005777430464</v>
      </c>
      <c r="G66" s="114"/>
      <c r="H66" s="128">
        <f>'[3]Jml Penduduk (2)'!$D$49</f>
        <v>1809</v>
      </c>
      <c r="I66" s="114"/>
      <c r="J66" s="151">
        <v>8.32511532660875</v>
      </c>
      <c r="K66" s="114"/>
      <c r="L66" s="150">
        <f t="shared" si="0"/>
        <v>0</v>
      </c>
      <c r="M66" s="145">
        <f>L66*[2]Skema!$H$12</f>
        <v>0</v>
      </c>
      <c r="N66" s="146">
        <f>'[2]Form Perhitungan'!Y58</f>
        <v>0.311546781627348</v>
      </c>
      <c r="O66" s="147">
        <f>'[2]Form Perhitungan'!Z58</f>
        <v>107</v>
      </c>
      <c r="P66" s="148">
        <f>'[2]Form Perhitungan'!AB58</f>
        <v>0</v>
      </c>
      <c r="Q66" s="145">
        <f t="shared" si="1"/>
        <v>488990826</v>
      </c>
      <c r="R66" s="161"/>
      <c r="S66" s="160"/>
      <c r="T66" s="90"/>
    </row>
    <row r="67" ht="17.25" customHeight="1" spans="1:20">
      <c r="A67" s="121">
        <v>54</v>
      </c>
      <c r="B67" s="122" t="s">
        <v>247</v>
      </c>
      <c r="C67" s="118">
        <v>488990826</v>
      </c>
      <c r="D67" s="123">
        <v>722</v>
      </c>
      <c r="E67" s="114"/>
      <c r="F67" s="124">
        <v>30.8368170416008</v>
      </c>
      <c r="G67" s="114"/>
      <c r="H67" s="123">
        <f>'[3]Jml Penduduk (2)'!$D$50</f>
        <v>2769</v>
      </c>
      <c r="I67" s="114"/>
      <c r="J67" s="149">
        <v>7.41841959796819</v>
      </c>
      <c r="K67" s="114"/>
      <c r="L67" s="150">
        <f t="shared" si="0"/>
        <v>0</v>
      </c>
      <c r="M67" s="145">
        <f>L67*[2]Skema!$H$12</f>
        <v>0</v>
      </c>
      <c r="N67" s="146">
        <f>'[2]Form Perhitungan'!Y59</f>
        <v>0.33913508384077</v>
      </c>
      <c r="O67" s="147">
        <f>'[2]Form Perhitungan'!Z59</f>
        <v>100</v>
      </c>
      <c r="P67" s="148">
        <f>'[2]Form Perhitungan'!AB59</f>
        <v>0</v>
      </c>
      <c r="Q67" s="145">
        <f t="shared" si="1"/>
        <v>488990826</v>
      </c>
      <c r="R67" s="161"/>
      <c r="S67" s="160"/>
      <c r="T67" s="90"/>
    </row>
    <row r="68" ht="17.25" customHeight="1" spans="1:20">
      <c r="A68" s="121">
        <v>55</v>
      </c>
      <c r="B68" s="122" t="s">
        <v>248</v>
      </c>
      <c r="C68" s="118">
        <v>488990826</v>
      </c>
      <c r="D68" s="123">
        <v>680</v>
      </c>
      <c r="E68" s="114"/>
      <c r="F68" s="124">
        <v>30.5984002955202</v>
      </c>
      <c r="G68" s="114"/>
      <c r="H68" s="123">
        <f>'[3]Jml Penduduk (2)'!$D$51</f>
        <v>2530</v>
      </c>
      <c r="I68" s="114"/>
      <c r="J68" s="149">
        <v>5.46078109294881</v>
      </c>
      <c r="K68" s="114"/>
      <c r="L68" s="150">
        <f t="shared" si="0"/>
        <v>0</v>
      </c>
      <c r="M68" s="145">
        <f>L68*[2]Skema!$H$12</f>
        <v>0</v>
      </c>
      <c r="N68" s="146">
        <f>'[2]Form Perhitungan'!Y60</f>
        <v>0.349474072904094</v>
      </c>
      <c r="O68" s="147">
        <f>'[2]Form Perhitungan'!Z60</f>
        <v>97</v>
      </c>
      <c r="P68" s="148">
        <f>'[2]Form Perhitungan'!AB60</f>
        <v>0</v>
      </c>
      <c r="Q68" s="145">
        <f t="shared" si="1"/>
        <v>488990826</v>
      </c>
      <c r="R68" s="161"/>
      <c r="S68" s="160"/>
      <c r="T68" s="90"/>
    </row>
    <row r="69" ht="17.25" customHeight="1" spans="1:20">
      <c r="A69" s="121">
        <v>56</v>
      </c>
      <c r="B69" s="122" t="s">
        <v>249</v>
      </c>
      <c r="C69" s="118">
        <v>488990826</v>
      </c>
      <c r="D69" s="123">
        <v>901</v>
      </c>
      <c r="E69" s="114"/>
      <c r="F69" s="124">
        <v>39.5008364995349</v>
      </c>
      <c r="G69" s="114"/>
      <c r="H69" s="123">
        <f>'[3]Jml Penduduk (2)'!$D$52</f>
        <v>2454</v>
      </c>
      <c r="I69" s="114"/>
      <c r="J69" s="149">
        <v>4.12134422109344</v>
      </c>
      <c r="K69" s="114"/>
      <c r="L69" s="150">
        <f t="shared" si="0"/>
        <v>0</v>
      </c>
      <c r="M69" s="145">
        <f>L69*[2]Skema!$H$12</f>
        <v>0</v>
      </c>
      <c r="N69" s="146">
        <f>'[2]Form Perhitungan'!Y61</f>
        <v>0.428328832145967</v>
      </c>
      <c r="O69" s="147">
        <f>'[2]Form Perhitungan'!Z61</f>
        <v>81</v>
      </c>
      <c r="P69" s="148">
        <f>'[2]Form Perhitungan'!AB61</f>
        <v>0</v>
      </c>
      <c r="Q69" s="145">
        <f t="shared" si="1"/>
        <v>488990826</v>
      </c>
      <c r="R69" s="161"/>
      <c r="S69" s="160"/>
      <c r="T69" s="90"/>
    </row>
    <row r="70" ht="17.25" customHeight="1" spans="1:20">
      <c r="A70" s="121">
        <v>57</v>
      </c>
      <c r="B70" s="125" t="s">
        <v>250</v>
      </c>
      <c r="C70" s="118">
        <v>488990826</v>
      </c>
      <c r="D70" s="123">
        <v>766</v>
      </c>
      <c r="E70" s="114"/>
      <c r="F70" s="124">
        <v>34.3636584292766</v>
      </c>
      <c r="G70" s="114"/>
      <c r="H70" s="123">
        <f>'[3]Jml Penduduk (2)'!$D$53</f>
        <v>2080</v>
      </c>
      <c r="I70" s="114"/>
      <c r="J70" s="149">
        <v>4.12134422109344</v>
      </c>
      <c r="K70" s="114"/>
      <c r="L70" s="150">
        <f t="shared" si="0"/>
        <v>0</v>
      </c>
      <c r="M70" s="145">
        <f>L70*[2]Skema!$H$12</f>
        <v>0</v>
      </c>
      <c r="N70" s="146">
        <f>'[2]Form Perhitungan'!Y62</f>
        <v>0.437702703979549</v>
      </c>
      <c r="O70" s="147">
        <f>'[2]Form Perhitungan'!Z62</f>
        <v>77</v>
      </c>
      <c r="P70" s="148">
        <f>'[2]Form Perhitungan'!AB62</f>
        <v>0</v>
      </c>
      <c r="Q70" s="145">
        <f t="shared" si="1"/>
        <v>488990826</v>
      </c>
      <c r="R70" s="161"/>
      <c r="S70" s="160"/>
      <c r="T70" s="90"/>
    </row>
    <row r="71" ht="17.25" customHeight="1" spans="1:20">
      <c r="A71" s="121">
        <v>58</v>
      </c>
      <c r="B71" s="122" t="s">
        <v>226</v>
      </c>
      <c r="C71" s="118">
        <v>488990826</v>
      </c>
      <c r="D71" s="123">
        <v>440</v>
      </c>
      <c r="E71" s="114"/>
      <c r="F71" s="124">
        <v>26.914566198785</v>
      </c>
      <c r="G71" s="114"/>
      <c r="H71" s="123">
        <f>'[3]Jml Penduduk (2)'!$D$60</f>
        <v>3082</v>
      </c>
      <c r="I71" s="114"/>
      <c r="J71" s="149">
        <v>7.7275204145502</v>
      </c>
      <c r="K71" s="114"/>
      <c r="L71" s="150">
        <f t="shared" si="0"/>
        <v>0</v>
      </c>
      <c r="M71" s="145">
        <f>L71*[2]Skema!$H$12</f>
        <v>0</v>
      </c>
      <c r="N71" s="146">
        <f>'[2]Form Perhitungan'!Y63</f>
        <v>0.66354966015941</v>
      </c>
      <c r="O71" s="147">
        <f>'[2]Form Perhitungan'!Z63</f>
        <v>11</v>
      </c>
      <c r="P71" s="148">
        <f>'[2]Form Perhitungan'!AB63</f>
        <v>267228436.05587</v>
      </c>
      <c r="Q71" s="145">
        <f t="shared" si="1"/>
        <v>756219262.05587</v>
      </c>
      <c r="R71" s="161"/>
      <c r="S71" s="160"/>
      <c r="T71" s="90"/>
    </row>
    <row r="72" ht="17.25" customHeight="1" spans="1:20">
      <c r="A72" s="121">
        <v>59</v>
      </c>
      <c r="B72" s="122" t="s">
        <v>251</v>
      </c>
      <c r="C72" s="118">
        <v>488990826</v>
      </c>
      <c r="D72" s="123">
        <v>488</v>
      </c>
      <c r="E72" s="114"/>
      <c r="F72" s="124">
        <v>26.5331295532168</v>
      </c>
      <c r="G72" s="114"/>
      <c r="H72" s="123">
        <f>'[3]Jml Penduduk (2)'!$D$61</f>
        <v>3147</v>
      </c>
      <c r="I72" s="114"/>
      <c r="J72" s="149">
        <v>17.6702633479381</v>
      </c>
      <c r="K72" s="114"/>
      <c r="L72" s="150">
        <f t="shared" si="0"/>
        <v>0</v>
      </c>
      <c r="M72" s="145">
        <f>L72*[2]Skema!$H$12</f>
        <v>0</v>
      </c>
      <c r="N72" s="146">
        <f>'[2]Form Perhitungan'!Y64</f>
        <v>0.600856423193079</v>
      </c>
      <c r="O72" s="147">
        <f>'[2]Form Perhitungan'!Z64</f>
        <v>21</v>
      </c>
      <c r="P72" s="148">
        <f>'[2]Form Perhitungan'!AB64</f>
        <v>0</v>
      </c>
      <c r="Q72" s="145">
        <f t="shared" si="1"/>
        <v>488990826</v>
      </c>
      <c r="R72" s="161"/>
      <c r="S72" s="160"/>
      <c r="T72" s="90"/>
    </row>
    <row r="73" ht="17.25" customHeight="1" spans="1:20">
      <c r="A73" s="121">
        <v>60</v>
      </c>
      <c r="B73" s="127" t="s">
        <v>252</v>
      </c>
      <c r="C73" s="118">
        <v>488990826</v>
      </c>
      <c r="D73" s="128">
        <v>204</v>
      </c>
      <c r="E73" s="114"/>
      <c r="F73" s="124">
        <v>23.4511591256679</v>
      </c>
      <c r="G73" s="114"/>
      <c r="H73" s="128">
        <f>'[3]Jml Penduduk (2)'!$D$62</f>
        <v>3683</v>
      </c>
      <c r="I73" s="114"/>
      <c r="J73" s="151">
        <v>14.7028955087508</v>
      </c>
      <c r="K73" s="114"/>
      <c r="L73" s="150">
        <f t="shared" si="0"/>
        <v>0</v>
      </c>
      <c r="M73" s="145">
        <f>L73*[2]Skema!$H$12</f>
        <v>0</v>
      </c>
      <c r="N73" s="146">
        <f>'[2]Form Perhitungan'!Y65</f>
        <v>0.485597923154973</v>
      </c>
      <c r="O73" s="147">
        <f>'[2]Form Perhitungan'!Z65</f>
        <v>58</v>
      </c>
      <c r="P73" s="148">
        <f>'[2]Form Perhitungan'!AB65</f>
        <v>0</v>
      </c>
      <c r="Q73" s="145">
        <f t="shared" si="1"/>
        <v>488990826</v>
      </c>
      <c r="R73" s="161"/>
      <c r="S73" s="160"/>
      <c r="T73" s="90"/>
    </row>
    <row r="74" ht="17.25" customHeight="1" spans="1:20">
      <c r="A74" s="121">
        <v>61</v>
      </c>
      <c r="B74" s="122" t="s">
        <v>253</v>
      </c>
      <c r="C74" s="118">
        <v>488990826</v>
      </c>
      <c r="D74" s="123">
        <v>662</v>
      </c>
      <c r="E74" s="114"/>
      <c r="F74" s="124">
        <v>28.937468410973</v>
      </c>
      <c r="G74" s="114"/>
      <c r="H74" s="123">
        <f>'[3]Jml Penduduk (2)'!$D$63</f>
        <v>2579</v>
      </c>
      <c r="I74" s="114"/>
      <c r="J74" s="149">
        <v>7.7275204145502</v>
      </c>
      <c r="K74" s="114"/>
      <c r="L74" s="150">
        <f t="shared" si="0"/>
        <v>0</v>
      </c>
      <c r="M74" s="145">
        <f>L74*[2]Skema!$H$12</f>
        <v>0</v>
      </c>
      <c r="N74" s="146">
        <f>'[2]Form Perhitungan'!Y66</f>
        <v>0.43712043953798</v>
      </c>
      <c r="O74" s="147">
        <f>'[2]Form Perhitungan'!Z66</f>
        <v>78</v>
      </c>
      <c r="P74" s="148">
        <f>'[2]Form Perhitungan'!AB66</f>
        <v>0</v>
      </c>
      <c r="Q74" s="145">
        <f t="shared" si="1"/>
        <v>488990826</v>
      </c>
      <c r="R74" s="161"/>
      <c r="S74" s="160"/>
      <c r="T74" s="90"/>
    </row>
    <row r="75" ht="17.25" customHeight="1" spans="1:20">
      <c r="A75" s="121">
        <v>62</v>
      </c>
      <c r="B75" s="127" t="s">
        <v>254</v>
      </c>
      <c r="C75" s="118">
        <v>488990826</v>
      </c>
      <c r="D75" s="128">
        <v>570</v>
      </c>
      <c r="E75" s="114"/>
      <c r="F75" s="124">
        <v>30.7914945042699</v>
      </c>
      <c r="G75" s="114"/>
      <c r="H75" s="128">
        <f>'[3]Jml Penduduk (2)'!$D$64</f>
        <v>2460</v>
      </c>
      <c r="I75" s="114"/>
      <c r="J75" s="151">
        <v>8.18086827887048</v>
      </c>
      <c r="K75" s="114"/>
      <c r="L75" s="150">
        <f t="shared" si="0"/>
        <v>0</v>
      </c>
      <c r="M75" s="145">
        <f>L75*[2]Skema!$H$12</f>
        <v>0</v>
      </c>
      <c r="N75" s="146">
        <f>'[2]Form Perhitungan'!Y67</f>
        <v>0.308297065158239</v>
      </c>
      <c r="O75" s="147">
        <f>'[2]Form Perhitungan'!Z67</f>
        <v>108</v>
      </c>
      <c r="P75" s="148">
        <f>'[2]Form Perhitungan'!AB67</f>
        <v>0</v>
      </c>
      <c r="Q75" s="145">
        <f t="shared" si="1"/>
        <v>488990826</v>
      </c>
      <c r="R75" s="161"/>
      <c r="S75" s="160"/>
      <c r="T75" s="90"/>
    </row>
    <row r="76" ht="17.25" customHeight="1" spans="1:20">
      <c r="A76" s="121">
        <v>63</v>
      </c>
      <c r="B76" s="127" t="s">
        <v>255</v>
      </c>
      <c r="C76" s="118">
        <v>488990826</v>
      </c>
      <c r="D76" s="128">
        <v>226</v>
      </c>
      <c r="E76" s="114"/>
      <c r="F76" s="124">
        <v>26.5988222176376</v>
      </c>
      <c r="G76" s="114"/>
      <c r="H76" s="128">
        <f>'[3]Jml Penduduk (2)'!$D$65</f>
        <v>3619</v>
      </c>
      <c r="I76" s="114"/>
      <c r="J76" s="151">
        <v>11.333696608007</v>
      </c>
      <c r="K76" s="114"/>
      <c r="L76" s="150">
        <f t="shared" si="0"/>
        <v>0</v>
      </c>
      <c r="M76" s="145">
        <f>L76*[2]Skema!$H$12</f>
        <v>0</v>
      </c>
      <c r="N76" s="146">
        <f>'[2]Form Perhitungan'!Y68</f>
        <v>0.5277849109864</v>
      </c>
      <c r="O76" s="147">
        <f>'[2]Form Perhitungan'!Z68</f>
        <v>49</v>
      </c>
      <c r="P76" s="148">
        <f>'[2]Form Perhitungan'!AB68</f>
        <v>0</v>
      </c>
      <c r="Q76" s="145">
        <f t="shared" si="1"/>
        <v>488990826</v>
      </c>
      <c r="R76" s="161"/>
      <c r="S76" s="160"/>
      <c r="T76" s="90"/>
    </row>
    <row r="77" ht="17.25" customHeight="1" spans="1:20">
      <c r="A77" s="121">
        <v>64</v>
      </c>
      <c r="B77" s="122" t="s">
        <v>256</v>
      </c>
      <c r="C77" s="118">
        <v>488990826</v>
      </c>
      <c r="D77" s="123">
        <v>421</v>
      </c>
      <c r="E77" s="114"/>
      <c r="F77" s="124">
        <v>38.625942580593</v>
      </c>
      <c r="G77" s="114"/>
      <c r="H77" s="123">
        <f>'[3]Jml Penduduk (2)'!$D$66</f>
        <v>2318</v>
      </c>
      <c r="I77" s="114"/>
      <c r="J77" s="149">
        <v>3.81138348822858</v>
      </c>
      <c r="K77" s="114"/>
      <c r="L77" s="150">
        <f t="shared" si="0"/>
        <v>0</v>
      </c>
      <c r="M77" s="145">
        <f>L77*[2]Skema!$H$12</f>
        <v>0</v>
      </c>
      <c r="N77" s="146">
        <f>'[2]Form Perhitungan'!Y69</f>
        <v>0.243646106675498</v>
      </c>
      <c r="O77" s="147">
        <f>'[2]Form Perhitungan'!Z69</f>
        <v>109</v>
      </c>
      <c r="P77" s="148">
        <f>'[2]Form Perhitungan'!AB69</f>
        <v>0</v>
      </c>
      <c r="Q77" s="145">
        <f t="shared" si="1"/>
        <v>488990826</v>
      </c>
      <c r="R77" s="161"/>
      <c r="S77" s="160"/>
      <c r="T77" s="90"/>
    </row>
    <row r="78" ht="17.25" customHeight="1" spans="1:20">
      <c r="A78" s="121">
        <v>65</v>
      </c>
      <c r="B78" s="122" t="s">
        <v>257</v>
      </c>
      <c r="C78" s="118">
        <v>488990826</v>
      </c>
      <c r="D78" s="123">
        <v>521</v>
      </c>
      <c r="E78" s="114"/>
      <c r="F78" s="124">
        <v>27.7722891536095</v>
      </c>
      <c r="G78" s="114"/>
      <c r="H78" s="123">
        <f>'[3]Jml Penduduk (2)'!$D$67</f>
        <v>5114</v>
      </c>
      <c r="I78" s="114"/>
      <c r="J78" s="149">
        <v>20.8643051192855</v>
      </c>
      <c r="K78" s="114"/>
      <c r="L78" s="150">
        <f t="shared" si="0"/>
        <v>0</v>
      </c>
      <c r="M78" s="145">
        <f>L78*[2]Skema!$H$12</f>
        <v>0</v>
      </c>
      <c r="N78" s="146">
        <f>'[2]Form Perhitungan'!Y70</f>
        <v>0.461842546635363</v>
      </c>
      <c r="O78" s="147">
        <f>'[2]Form Perhitungan'!Z70</f>
        <v>68</v>
      </c>
      <c r="P78" s="148">
        <f>'[2]Form Perhitungan'!AB70</f>
        <v>0</v>
      </c>
      <c r="Q78" s="145">
        <f t="shared" ref="Q78:Q122" si="2">SUM(C78:C78,M78,P78:P78)</f>
        <v>488990826</v>
      </c>
      <c r="R78" s="161"/>
      <c r="S78" s="160"/>
      <c r="T78" s="90"/>
    </row>
    <row r="79" ht="17.25" customHeight="1" spans="1:20">
      <c r="A79" s="121">
        <v>66</v>
      </c>
      <c r="B79" s="125" t="s">
        <v>258</v>
      </c>
      <c r="C79" s="118">
        <v>488990826</v>
      </c>
      <c r="D79" s="123">
        <v>686</v>
      </c>
      <c r="E79" s="114"/>
      <c r="F79" s="124">
        <v>32.3776880720274</v>
      </c>
      <c r="G79" s="114"/>
      <c r="H79" s="123">
        <f>'[3]Jml Penduduk (2)'!$D$68</f>
        <v>4030</v>
      </c>
      <c r="I79" s="114"/>
      <c r="J79" s="149">
        <v>10.6639781720793</v>
      </c>
      <c r="K79" s="114"/>
      <c r="L79" s="150">
        <f t="shared" si="0"/>
        <v>0</v>
      </c>
      <c r="M79" s="145">
        <f>L79*[2]Skema!$H$12</f>
        <v>0</v>
      </c>
      <c r="N79" s="146">
        <f>'[2]Form Perhitungan'!Y71</f>
        <v>0.499749627007371</v>
      </c>
      <c r="O79" s="147">
        <f>'[2]Form Perhitungan'!Z71</f>
        <v>56</v>
      </c>
      <c r="P79" s="148">
        <f>'[2]Form Perhitungan'!AB71</f>
        <v>0</v>
      </c>
      <c r="Q79" s="145">
        <f t="shared" si="2"/>
        <v>488990826</v>
      </c>
      <c r="R79" s="161"/>
      <c r="S79" s="160"/>
      <c r="T79" s="90"/>
    </row>
    <row r="80" ht="17.25" customHeight="1" spans="1:20">
      <c r="A80" s="121">
        <v>67</v>
      </c>
      <c r="B80" s="125" t="s">
        <v>259</v>
      </c>
      <c r="C80" s="118">
        <v>488990826</v>
      </c>
      <c r="D80" s="123">
        <v>585</v>
      </c>
      <c r="E80" s="114"/>
      <c r="F80" s="124">
        <v>29.192216454084</v>
      </c>
      <c r="G80" s="114"/>
      <c r="H80" s="123">
        <f>'[3]Jml Penduduk (2)'!$D$69</f>
        <v>3777</v>
      </c>
      <c r="I80" s="114"/>
      <c r="J80" s="151">
        <v>16.5471970476902</v>
      </c>
      <c r="K80" s="114"/>
      <c r="L80" s="150">
        <f t="shared" ref="L80:L123" si="3">(0.1*E80)+(0.3*G80)+(0.35*I80)+(0.25*K80)</f>
        <v>0</v>
      </c>
      <c r="M80" s="145">
        <f>L80*[2]Skema!$H$12</f>
        <v>0</v>
      </c>
      <c r="N80" s="146">
        <f>'[2]Form Perhitungan'!Y72</f>
        <v>0.453071686286591</v>
      </c>
      <c r="O80" s="147">
        <f>'[2]Form Perhitungan'!Z72</f>
        <v>72</v>
      </c>
      <c r="P80" s="148">
        <f>'[2]Form Perhitungan'!AB72</f>
        <v>0</v>
      </c>
      <c r="Q80" s="145">
        <f t="shared" si="2"/>
        <v>488990826</v>
      </c>
      <c r="R80" s="161"/>
      <c r="S80" s="160"/>
      <c r="T80" s="90"/>
    </row>
    <row r="81" ht="17.25" customHeight="1" spans="1:20">
      <c r="A81" s="121">
        <v>68</v>
      </c>
      <c r="B81" s="125" t="s">
        <v>260</v>
      </c>
      <c r="C81" s="118">
        <v>488990826</v>
      </c>
      <c r="D81" s="123">
        <v>778</v>
      </c>
      <c r="E81" s="114"/>
      <c r="F81" s="124">
        <v>26.3190754499324</v>
      </c>
      <c r="G81" s="114"/>
      <c r="H81" s="123">
        <f>'[3]Jml Penduduk (2)'!$D$70</f>
        <v>2469</v>
      </c>
      <c r="I81" s="114"/>
      <c r="J81" s="149">
        <v>4.44074839822818</v>
      </c>
      <c r="K81" s="114"/>
      <c r="L81" s="150">
        <f t="shared" si="3"/>
        <v>0</v>
      </c>
      <c r="M81" s="145">
        <f>L81*[2]Skema!$H$12</f>
        <v>0</v>
      </c>
      <c r="N81" s="146">
        <f>'[2]Form Perhitungan'!Y73</f>
        <v>0.580078568308968</v>
      </c>
      <c r="O81" s="147">
        <f>'[2]Form Perhitungan'!Z73</f>
        <v>32</v>
      </c>
      <c r="P81" s="148">
        <f>'[2]Form Perhitungan'!AB73</f>
        <v>0</v>
      </c>
      <c r="Q81" s="145">
        <f t="shared" si="2"/>
        <v>488990826</v>
      </c>
      <c r="R81" s="161"/>
      <c r="S81" s="160"/>
      <c r="T81" s="90"/>
    </row>
    <row r="82" ht="17.25" customHeight="1" spans="1:20">
      <c r="A82" s="121">
        <v>69</v>
      </c>
      <c r="B82" s="122" t="s">
        <v>261</v>
      </c>
      <c r="C82" s="118">
        <v>488990826</v>
      </c>
      <c r="D82" s="123">
        <v>413</v>
      </c>
      <c r="E82" s="114"/>
      <c r="F82" s="124">
        <v>40.5891019703347</v>
      </c>
      <c r="G82" s="114"/>
      <c r="H82" s="123">
        <f>'[3]Jml Penduduk (2)'!$D$71</f>
        <v>2405</v>
      </c>
      <c r="I82" s="114"/>
      <c r="J82" s="149">
        <v>7.7275204145502</v>
      </c>
      <c r="K82" s="114"/>
      <c r="L82" s="150">
        <f t="shared" si="3"/>
        <v>0</v>
      </c>
      <c r="M82" s="145">
        <f>L82*[2]Skema!$H$12</f>
        <v>0</v>
      </c>
      <c r="N82" s="146">
        <f>'[2]Form Perhitungan'!Y74</f>
        <v>0.58319320826444</v>
      </c>
      <c r="O82" s="147">
        <f>'[2]Form Perhitungan'!Z74</f>
        <v>31</v>
      </c>
      <c r="P82" s="148">
        <f>'[2]Form Perhitungan'!AB74</f>
        <v>0</v>
      </c>
      <c r="Q82" s="145">
        <f t="shared" si="2"/>
        <v>488990826</v>
      </c>
      <c r="R82" s="161"/>
      <c r="S82" s="160"/>
      <c r="T82" s="90"/>
    </row>
    <row r="83" ht="17.25" customHeight="1" spans="1:20">
      <c r="A83" s="121">
        <v>70</v>
      </c>
      <c r="B83" s="127" t="s">
        <v>262</v>
      </c>
      <c r="C83" s="118">
        <v>488990826</v>
      </c>
      <c r="D83" s="128">
        <v>361</v>
      </c>
      <c r="E83" s="114"/>
      <c r="F83" s="124">
        <v>29.7334712895235</v>
      </c>
      <c r="G83" s="114"/>
      <c r="H83" s="128">
        <f>'[3]Jml Penduduk (2)'!$D$72</f>
        <v>2598</v>
      </c>
      <c r="I83" s="114"/>
      <c r="J83" s="151">
        <v>10.3033605527336</v>
      </c>
      <c r="K83" s="114"/>
      <c r="L83" s="150">
        <f t="shared" si="3"/>
        <v>0</v>
      </c>
      <c r="M83" s="145">
        <f>L83*[2]Skema!$H$12</f>
        <v>0</v>
      </c>
      <c r="N83" s="146">
        <f>'[2]Form Perhitungan'!Y75</f>
        <v>0.56073588118125</v>
      </c>
      <c r="O83" s="147">
        <f>'[2]Form Perhitungan'!Z75</f>
        <v>39</v>
      </c>
      <c r="P83" s="148">
        <f>'[2]Form Perhitungan'!AB75</f>
        <v>0</v>
      </c>
      <c r="Q83" s="145">
        <f t="shared" si="2"/>
        <v>488990826</v>
      </c>
      <c r="R83" s="161"/>
      <c r="S83" s="160"/>
      <c r="T83" s="90"/>
    </row>
    <row r="84" ht="19.5" customHeight="1" spans="1:20">
      <c r="A84" s="121">
        <v>71</v>
      </c>
      <c r="B84" s="127" t="s">
        <v>263</v>
      </c>
      <c r="C84" s="118">
        <v>488990826</v>
      </c>
      <c r="D84" s="128">
        <v>267</v>
      </c>
      <c r="E84" s="114"/>
      <c r="F84" s="124">
        <v>35.2031607692947</v>
      </c>
      <c r="G84" s="114"/>
      <c r="H84" s="128">
        <f>'[3]Jml Penduduk (2)'!$D$73</f>
        <v>1520</v>
      </c>
      <c r="I84" s="114"/>
      <c r="J84" s="151">
        <v>8.81023318887008</v>
      </c>
      <c r="K84" s="114"/>
      <c r="L84" s="150">
        <f t="shared" si="3"/>
        <v>0</v>
      </c>
      <c r="M84" s="145">
        <f>L84*[2]Skema!$H$12</f>
        <v>0</v>
      </c>
      <c r="N84" s="146">
        <f>'[2]Form Perhitungan'!Y76</f>
        <v>0.599272287383171</v>
      </c>
      <c r="O84" s="147">
        <f>'[2]Form Perhitungan'!Z76</f>
        <v>22</v>
      </c>
      <c r="P84" s="148">
        <f>'[2]Form Perhitungan'!AB76</f>
        <v>0</v>
      </c>
      <c r="Q84" s="145">
        <f t="shared" si="2"/>
        <v>488990826</v>
      </c>
      <c r="R84" s="161"/>
      <c r="S84" s="160"/>
      <c r="T84" s="90"/>
    </row>
    <row r="85" ht="16.5" customHeight="1" spans="1:20">
      <c r="A85" s="121">
        <v>72</v>
      </c>
      <c r="B85" s="127" t="s">
        <v>264</v>
      </c>
      <c r="C85" s="118">
        <v>488990826</v>
      </c>
      <c r="D85" s="128">
        <v>488</v>
      </c>
      <c r="E85" s="114"/>
      <c r="F85" s="124">
        <v>24.5917171426043</v>
      </c>
      <c r="G85" s="114"/>
      <c r="H85" s="128">
        <f>'[3]Jml Penduduk (2)'!$D$74</f>
        <v>2389</v>
      </c>
      <c r="I85" s="114"/>
      <c r="J85" s="151">
        <v>1.61381365563534</v>
      </c>
      <c r="K85" s="114"/>
      <c r="L85" s="150">
        <f t="shared" si="3"/>
        <v>0</v>
      </c>
      <c r="M85" s="145">
        <f>L85*[2]Skema!$H$12</f>
        <v>0</v>
      </c>
      <c r="N85" s="146">
        <f>'[2]Form Perhitungan'!Y77</f>
        <v>0.575794299645795</v>
      </c>
      <c r="O85" s="147">
        <f>'[2]Form Perhitungan'!Z77</f>
        <v>34</v>
      </c>
      <c r="P85" s="148">
        <f>'[2]Form Perhitungan'!AB77</f>
        <v>0</v>
      </c>
      <c r="Q85" s="145">
        <f t="shared" si="2"/>
        <v>488990826</v>
      </c>
      <c r="R85" s="161"/>
      <c r="S85" s="160"/>
      <c r="T85" s="90"/>
    </row>
    <row r="86" ht="17.25" customHeight="1" spans="1:20">
      <c r="A86" s="121">
        <v>73</v>
      </c>
      <c r="B86" s="125" t="s">
        <v>265</v>
      </c>
      <c r="C86" s="118">
        <v>488990826</v>
      </c>
      <c r="D86" s="123">
        <v>712</v>
      </c>
      <c r="E86" s="114"/>
      <c r="F86" s="124">
        <v>27.7019523125523</v>
      </c>
      <c r="G86" s="114"/>
      <c r="H86" s="123">
        <f>'[3]Jml Penduduk (2)'!$D$75</f>
        <v>3141</v>
      </c>
      <c r="I86" s="114"/>
      <c r="J86" s="151">
        <v>27.861380929854</v>
      </c>
      <c r="K86" s="114"/>
      <c r="L86" s="150">
        <f t="shared" si="3"/>
        <v>0</v>
      </c>
      <c r="M86" s="145">
        <f>L86*[2]Skema!$H$12</f>
        <v>0</v>
      </c>
      <c r="N86" s="146">
        <f>'[2]Form Perhitungan'!Y78</f>
        <v>0.44963059630157</v>
      </c>
      <c r="O86" s="147">
        <f>'[2]Form Perhitungan'!Z78</f>
        <v>74</v>
      </c>
      <c r="P86" s="148">
        <f>'[2]Form Perhitungan'!AB78</f>
        <v>0</v>
      </c>
      <c r="Q86" s="145">
        <f t="shared" si="2"/>
        <v>488990826</v>
      </c>
      <c r="R86" s="161"/>
      <c r="S86" s="160"/>
      <c r="T86" s="90"/>
    </row>
    <row r="87" ht="17.25" customHeight="1" spans="1:20">
      <c r="A87" s="121">
        <v>74</v>
      </c>
      <c r="B87" s="127" t="s">
        <v>266</v>
      </c>
      <c r="C87" s="118">
        <v>488990826</v>
      </c>
      <c r="D87" s="128">
        <v>384</v>
      </c>
      <c r="E87" s="114"/>
      <c r="F87" s="124">
        <v>24.9291675394459</v>
      </c>
      <c r="G87" s="114"/>
      <c r="H87" s="128">
        <f>'[3]Jml Penduduk (2)'!$D$76</f>
        <v>3763</v>
      </c>
      <c r="I87" s="114"/>
      <c r="J87" s="149">
        <v>12.6216166770987</v>
      </c>
      <c r="K87" s="114"/>
      <c r="L87" s="150">
        <f t="shared" si="3"/>
        <v>0</v>
      </c>
      <c r="M87" s="145">
        <f>L87*[2]Skema!$H$12</f>
        <v>0</v>
      </c>
      <c r="N87" s="146">
        <f>'[2]Form Perhitungan'!Y79</f>
        <v>0.328606821158778</v>
      </c>
      <c r="O87" s="147">
        <f>'[2]Form Perhitungan'!Z79</f>
        <v>102</v>
      </c>
      <c r="P87" s="148">
        <f>'[2]Form Perhitungan'!AB79</f>
        <v>0</v>
      </c>
      <c r="Q87" s="145">
        <f t="shared" si="2"/>
        <v>488990826</v>
      </c>
      <c r="R87" s="161"/>
      <c r="S87" s="160"/>
      <c r="T87" s="90"/>
    </row>
    <row r="88" ht="17.25" customHeight="1" spans="1:20">
      <c r="A88" s="121">
        <v>75</v>
      </c>
      <c r="B88" s="125" t="s">
        <v>267</v>
      </c>
      <c r="C88" s="118">
        <v>488990826</v>
      </c>
      <c r="D88" s="128">
        <v>465</v>
      </c>
      <c r="E88" s="114"/>
      <c r="F88" s="124">
        <v>25.6870113434173</v>
      </c>
      <c r="G88" s="114"/>
      <c r="H88" s="128">
        <f>'[3]Jml Penduduk (2)'!$D$77</f>
        <v>2694</v>
      </c>
      <c r="I88" s="114"/>
      <c r="J88" s="151">
        <v>17.5672297424108</v>
      </c>
      <c r="K88" s="114"/>
      <c r="L88" s="150">
        <f t="shared" si="3"/>
        <v>0</v>
      </c>
      <c r="M88" s="145">
        <f>L88*[2]Skema!$H$12</f>
        <v>0</v>
      </c>
      <c r="N88" s="146">
        <f>'[2]Form Perhitungan'!Y80</f>
        <v>0.319660168944308</v>
      </c>
      <c r="O88" s="147">
        <f>'[2]Form Perhitungan'!Z80</f>
        <v>106</v>
      </c>
      <c r="P88" s="148">
        <f>'[2]Form Perhitungan'!AB80</f>
        <v>0</v>
      </c>
      <c r="Q88" s="145">
        <f t="shared" si="2"/>
        <v>488990826</v>
      </c>
      <c r="R88" s="161"/>
      <c r="S88" s="160"/>
      <c r="T88" s="90"/>
    </row>
    <row r="89" ht="17.25" customHeight="1" spans="1:20">
      <c r="A89" s="121">
        <v>76</v>
      </c>
      <c r="B89" s="122" t="s">
        <v>268</v>
      </c>
      <c r="C89" s="118">
        <v>488990826</v>
      </c>
      <c r="D89" s="123">
        <v>435</v>
      </c>
      <c r="E89" s="114"/>
      <c r="F89" s="124">
        <v>32.3208240999701</v>
      </c>
      <c r="G89" s="114"/>
      <c r="H89" s="123">
        <f>'[3]Jml Penduduk (2)'!$D$78</f>
        <v>4045</v>
      </c>
      <c r="I89" s="114"/>
      <c r="J89" s="149">
        <v>6.35373900751905</v>
      </c>
      <c r="K89" s="114"/>
      <c r="L89" s="150">
        <f t="shared" si="3"/>
        <v>0</v>
      </c>
      <c r="M89" s="145">
        <f>L89*[2]Skema!$H$12</f>
        <v>0</v>
      </c>
      <c r="N89" s="146">
        <f>'[2]Form Perhitungan'!Y81</f>
        <v>0.43341242034837</v>
      </c>
      <c r="O89" s="147">
        <f>'[2]Form Perhitungan'!Z81</f>
        <v>80</v>
      </c>
      <c r="P89" s="148">
        <f>'[2]Form Perhitungan'!AB81</f>
        <v>0</v>
      </c>
      <c r="Q89" s="145">
        <f t="shared" si="2"/>
        <v>488990826</v>
      </c>
      <c r="R89" s="161"/>
      <c r="S89" s="160"/>
      <c r="T89" s="90"/>
    </row>
    <row r="90" ht="17.25" customHeight="1" spans="1:20">
      <c r="A90" s="121">
        <v>77</v>
      </c>
      <c r="B90" s="127" t="s">
        <v>269</v>
      </c>
      <c r="C90" s="118">
        <v>488990826</v>
      </c>
      <c r="D90" s="128">
        <v>579</v>
      </c>
      <c r="E90" s="114"/>
      <c r="F90" s="124">
        <v>24.0912846230016</v>
      </c>
      <c r="G90" s="114"/>
      <c r="H90" s="128">
        <f>'[3]Jml Penduduk (2)'!$D$79</f>
        <v>3559</v>
      </c>
      <c r="I90" s="114"/>
      <c r="J90" s="151">
        <v>8.75785646982356</v>
      </c>
      <c r="K90" s="114"/>
      <c r="L90" s="150">
        <f t="shared" si="3"/>
        <v>0</v>
      </c>
      <c r="M90" s="145">
        <f>L90*[2]Skema!$H$12</f>
        <v>0</v>
      </c>
      <c r="N90" s="146">
        <f>'[2]Form Perhitungan'!Y82</f>
        <v>0.569731501758219</v>
      </c>
      <c r="O90" s="147">
        <f>'[2]Form Perhitungan'!Z82</f>
        <v>36</v>
      </c>
      <c r="P90" s="148">
        <f>'[2]Form Perhitungan'!AB82</f>
        <v>0</v>
      </c>
      <c r="Q90" s="145">
        <f t="shared" si="2"/>
        <v>488990826</v>
      </c>
      <c r="R90" s="161"/>
      <c r="S90" s="160"/>
      <c r="T90" s="90"/>
    </row>
    <row r="91" ht="17.25" customHeight="1" spans="1:20">
      <c r="A91" s="121">
        <v>78</v>
      </c>
      <c r="B91" s="122" t="s">
        <v>270</v>
      </c>
      <c r="C91" s="118">
        <v>488990826</v>
      </c>
      <c r="D91" s="123">
        <v>523</v>
      </c>
      <c r="E91" s="114"/>
      <c r="F91" s="124">
        <v>36.9884804439236</v>
      </c>
      <c r="G91" s="114"/>
      <c r="H91" s="123">
        <f>'[3]Jml Penduduk (2)'!$D$80</f>
        <v>3109</v>
      </c>
      <c r="I91" s="114"/>
      <c r="J91" s="149">
        <v>14.1671207600087</v>
      </c>
      <c r="K91" s="114"/>
      <c r="L91" s="150">
        <f t="shared" si="3"/>
        <v>0</v>
      </c>
      <c r="M91" s="145">
        <f>L91*[2]Skema!$H$12</f>
        <v>0</v>
      </c>
      <c r="N91" s="146">
        <f>'[2]Form Perhitungan'!Y83</f>
        <v>0.585678417185842</v>
      </c>
      <c r="O91" s="147">
        <f>'[2]Form Perhitungan'!Z83</f>
        <v>28</v>
      </c>
      <c r="P91" s="148">
        <f>'[2]Form Perhitungan'!AB83</f>
        <v>0</v>
      </c>
      <c r="Q91" s="145">
        <f t="shared" si="2"/>
        <v>488990826</v>
      </c>
      <c r="R91" s="161"/>
      <c r="S91" s="160"/>
      <c r="T91" s="90"/>
    </row>
    <row r="92" ht="17.25" customHeight="1" spans="1:20">
      <c r="A92" s="121">
        <v>79</v>
      </c>
      <c r="B92" s="122" t="s">
        <v>271</v>
      </c>
      <c r="C92" s="118">
        <v>488990826</v>
      </c>
      <c r="D92" s="123">
        <v>477</v>
      </c>
      <c r="E92" s="114"/>
      <c r="F92" s="124">
        <v>46.4494524452551</v>
      </c>
      <c r="G92" s="114"/>
      <c r="H92" s="123">
        <f>'[3]Jml Penduduk (2)'!$D$81</f>
        <v>1545</v>
      </c>
      <c r="I92" s="114"/>
      <c r="J92" s="149">
        <v>5.46078109294881</v>
      </c>
      <c r="K92" s="114"/>
      <c r="L92" s="150">
        <f t="shared" si="3"/>
        <v>0</v>
      </c>
      <c r="M92" s="145">
        <f>L92*[2]Skema!$H$12</f>
        <v>0</v>
      </c>
      <c r="N92" s="146">
        <f>'[2]Form Perhitungan'!Y84</f>
        <v>0.67005023193798</v>
      </c>
      <c r="O92" s="147">
        <f>'[2]Form Perhitungan'!Z84</f>
        <v>10</v>
      </c>
      <c r="P92" s="148">
        <f>'[2]Form Perhitungan'!AB84</f>
        <v>269846382.735911</v>
      </c>
      <c r="Q92" s="145">
        <f t="shared" si="2"/>
        <v>758837208.735911</v>
      </c>
      <c r="R92" s="161"/>
      <c r="S92" s="160"/>
      <c r="T92" s="90"/>
    </row>
    <row r="93" ht="17.25" customHeight="1" spans="1:20">
      <c r="A93" s="121">
        <v>80</v>
      </c>
      <c r="B93" s="122" t="s">
        <v>272</v>
      </c>
      <c r="C93" s="118">
        <v>488990826</v>
      </c>
      <c r="D93" s="123">
        <v>200</v>
      </c>
      <c r="E93" s="114"/>
      <c r="F93" s="124">
        <v>28.2254958968408</v>
      </c>
      <c r="G93" s="114"/>
      <c r="H93" s="123">
        <f>'[3]Jml Penduduk (2)'!$D$82</f>
        <v>1578</v>
      </c>
      <c r="I93" s="114"/>
      <c r="J93" s="149">
        <v>10.7051916142902</v>
      </c>
      <c r="K93" s="114"/>
      <c r="L93" s="150">
        <f t="shared" si="3"/>
        <v>0</v>
      </c>
      <c r="M93" s="145">
        <f>L93*[2]Skema!$H$12</f>
        <v>0</v>
      </c>
      <c r="N93" s="146">
        <f>'[2]Form Perhitungan'!Y85</f>
        <v>0.739046211902947</v>
      </c>
      <c r="O93" s="147">
        <f>'[2]Form Perhitungan'!Z85</f>
        <v>5</v>
      </c>
      <c r="P93" s="148">
        <f>'[2]Form Perhitungan'!AB85</f>
        <v>297632830.27286</v>
      </c>
      <c r="Q93" s="145">
        <f t="shared" si="2"/>
        <v>786623656.27286</v>
      </c>
      <c r="R93" s="161"/>
      <c r="S93" s="160"/>
      <c r="T93" s="90"/>
    </row>
    <row r="94" ht="17.25" customHeight="1" spans="1:20">
      <c r="A94" s="121">
        <v>81</v>
      </c>
      <c r="B94" s="122" t="s">
        <v>273</v>
      </c>
      <c r="C94" s="118">
        <v>488990826</v>
      </c>
      <c r="D94" s="123">
        <v>394</v>
      </c>
      <c r="E94" s="114"/>
      <c r="F94" s="126">
        <v>59.3572858518656</v>
      </c>
      <c r="G94" s="114"/>
      <c r="H94" s="123">
        <f>'[3]Jml Penduduk (2)'!$D$83</f>
        <v>1301</v>
      </c>
      <c r="I94" s="114"/>
      <c r="J94" s="149">
        <v>14.0939032408772</v>
      </c>
      <c r="K94" s="114"/>
      <c r="L94" s="150">
        <f t="shared" si="3"/>
        <v>0</v>
      </c>
      <c r="M94" s="145">
        <f>L94*[2]Skema!$H$12</f>
        <v>0</v>
      </c>
      <c r="N94" s="146">
        <f>'[2]Form Perhitungan'!Y86</f>
        <v>0.648230290096661</v>
      </c>
      <c r="O94" s="147">
        <f>'[2]Form Perhitungan'!Z86</f>
        <v>15</v>
      </c>
      <c r="P94" s="148">
        <f>'[2]Form Perhitungan'!AB86</f>
        <v>261058933.531755</v>
      </c>
      <c r="Q94" s="145">
        <f t="shared" si="2"/>
        <v>750049759.531755</v>
      </c>
      <c r="R94" s="161"/>
      <c r="S94" s="160"/>
      <c r="T94" s="90"/>
    </row>
    <row r="95" ht="17.25" customHeight="1" spans="1:20">
      <c r="A95" s="121">
        <v>82</v>
      </c>
      <c r="B95" s="122" t="s">
        <v>274</v>
      </c>
      <c r="C95" s="118">
        <v>488990826</v>
      </c>
      <c r="D95" s="123">
        <v>232</v>
      </c>
      <c r="E95" s="114"/>
      <c r="F95" s="124">
        <v>39.7062792350245</v>
      </c>
      <c r="G95" s="114"/>
      <c r="H95" s="123">
        <f>'[3]Jml Penduduk (2)'!$D$84</f>
        <v>1548</v>
      </c>
      <c r="I95" s="114"/>
      <c r="J95" s="149">
        <v>4.46478957285123</v>
      </c>
      <c r="K95" s="114"/>
      <c r="L95" s="150">
        <f t="shared" si="3"/>
        <v>0</v>
      </c>
      <c r="M95" s="145">
        <f>L95*[2]Skema!$H$12</f>
        <v>0</v>
      </c>
      <c r="N95" s="146">
        <f>'[2]Form Perhitungan'!Y87</f>
        <v>0.54264402408216</v>
      </c>
      <c r="O95" s="147">
        <f>'[2]Form Perhitungan'!Z87</f>
        <v>46</v>
      </c>
      <c r="P95" s="148">
        <f>'[2]Form Perhitungan'!AB87</f>
        <v>0</v>
      </c>
      <c r="Q95" s="145">
        <f t="shared" si="2"/>
        <v>488990826</v>
      </c>
      <c r="R95" s="161"/>
      <c r="S95" s="160"/>
      <c r="T95" s="90"/>
    </row>
    <row r="96" ht="17.25" customHeight="1" spans="1:20">
      <c r="A96" s="121">
        <v>83</v>
      </c>
      <c r="B96" s="122" t="s">
        <v>275</v>
      </c>
      <c r="C96" s="118">
        <v>488990826</v>
      </c>
      <c r="D96" s="123">
        <v>320</v>
      </c>
      <c r="E96" s="114"/>
      <c r="F96" s="124">
        <v>37.9090300651803</v>
      </c>
      <c r="G96" s="114"/>
      <c r="H96" s="123">
        <f>'[3]Jml Penduduk (2)'!$D$85</f>
        <v>1945</v>
      </c>
      <c r="I96" s="114"/>
      <c r="J96" s="149">
        <v>2.55904736822176</v>
      </c>
      <c r="K96" s="114"/>
      <c r="L96" s="150">
        <f t="shared" si="3"/>
        <v>0</v>
      </c>
      <c r="M96" s="145">
        <f>L96*[2]Skema!$H$12</f>
        <v>0</v>
      </c>
      <c r="N96" s="146">
        <f>'[2]Form Perhitungan'!Y88</f>
        <v>0.767197631036305</v>
      </c>
      <c r="O96" s="147">
        <f>'[2]Form Perhitungan'!Z88</f>
        <v>1</v>
      </c>
      <c r="P96" s="148">
        <f>'[2]Form Perhitungan'!AB88</f>
        <v>308970127.478247</v>
      </c>
      <c r="Q96" s="145">
        <f t="shared" si="2"/>
        <v>797960953.478247</v>
      </c>
      <c r="R96" s="161"/>
      <c r="S96" s="160"/>
      <c r="T96" s="90"/>
    </row>
    <row r="97" ht="17.25" customHeight="1" spans="1:20">
      <c r="A97" s="121">
        <v>84</v>
      </c>
      <c r="B97" s="122" t="s">
        <v>276</v>
      </c>
      <c r="C97" s="118">
        <v>488990826</v>
      </c>
      <c r="D97" s="123">
        <v>894</v>
      </c>
      <c r="E97" s="114"/>
      <c r="F97" s="124">
        <v>26.2191660423471</v>
      </c>
      <c r="G97" s="114"/>
      <c r="H97" s="123">
        <f>'[3]Jml Penduduk (2)'!$D$86</f>
        <v>4034</v>
      </c>
      <c r="I97" s="114"/>
      <c r="J97" s="149">
        <v>9.70576564067505</v>
      </c>
      <c r="K97" s="114"/>
      <c r="L97" s="150">
        <f t="shared" si="3"/>
        <v>0</v>
      </c>
      <c r="M97" s="145">
        <f>L97*[2]Skema!$H$12</f>
        <v>0</v>
      </c>
      <c r="N97" s="146">
        <f>'[2]Form Perhitungan'!Y89</f>
        <v>0.481850788065308</v>
      </c>
      <c r="O97" s="147">
        <f>'[2]Form Perhitungan'!Z89</f>
        <v>60</v>
      </c>
      <c r="P97" s="148">
        <f>'[2]Form Perhitungan'!AB89</f>
        <v>0</v>
      </c>
      <c r="Q97" s="145">
        <f t="shared" si="2"/>
        <v>488990826</v>
      </c>
      <c r="R97" s="161"/>
      <c r="S97" s="160"/>
      <c r="T97" s="90"/>
    </row>
    <row r="98" ht="17.25" customHeight="1" spans="1:20">
      <c r="A98" s="121">
        <v>85</v>
      </c>
      <c r="B98" s="122" t="s">
        <v>277</v>
      </c>
      <c r="C98" s="118">
        <v>488990826</v>
      </c>
      <c r="D98" s="123">
        <v>301</v>
      </c>
      <c r="E98" s="114"/>
      <c r="F98" s="124">
        <v>22.2414313510197</v>
      </c>
      <c r="G98" s="114"/>
      <c r="H98" s="123">
        <f>'[3]Jml Penduduk (2)'!$D$87</f>
        <v>3176</v>
      </c>
      <c r="I98" s="114"/>
      <c r="J98" s="149">
        <v>18.6593859610005</v>
      </c>
      <c r="K98" s="114"/>
      <c r="L98" s="150">
        <f t="shared" si="3"/>
        <v>0</v>
      </c>
      <c r="M98" s="145">
        <f>L98*[2]Skema!$H$12</f>
        <v>0</v>
      </c>
      <c r="N98" s="146">
        <f>'[2]Form Perhitungan'!Y90</f>
        <v>0.56863114542497</v>
      </c>
      <c r="O98" s="147">
        <f>'[2]Form Perhitungan'!Z90</f>
        <v>37</v>
      </c>
      <c r="P98" s="148">
        <f>'[2]Form Perhitungan'!AB90</f>
        <v>0</v>
      </c>
      <c r="Q98" s="145">
        <f t="shared" si="2"/>
        <v>488990826</v>
      </c>
      <c r="R98" s="161"/>
      <c r="S98" s="160"/>
      <c r="T98" s="90"/>
    </row>
    <row r="99" ht="17.25" customHeight="1" spans="1:20">
      <c r="A99" s="121">
        <v>86</v>
      </c>
      <c r="B99" s="122" t="s">
        <v>278</v>
      </c>
      <c r="C99" s="118">
        <v>488990826</v>
      </c>
      <c r="D99" s="123">
        <v>364</v>
      </c>
      <c r="E99" s="114"/>
      <c r="F99" s="124">
        <v>26.647641965358</v>
      </c>
      <c r="G99" s="114"/>
      <c r="H99" s="123">
        <f>'[3]Jml Penduduk (2)'!$D$88</f>
        <v>3019</v>
      </c>
      <c r="I99" s="114"/>
      <c r="J99" s="149">
        <v>10.1282034233371</v>
      </c>
      <c r="K99" s="114"/>
      <c r="L99" s="150">
        <f t="shared" si="3"/>
        <v>0</v>
      </c>
      <c r="M99" s="145">
        <f>L99*[2]Skema!$H$12</f>
        <v>0</v>
      </c>
      <c r="N99" s="146">
        <f>'[2]Form Perhitungan'!Y91</f>
        <v>0.412996900250967</v>
      </c>
      <c r="O99" s="147">
        <f>'[2]Form Perhitungan'!Z91</f>
        <v>84</v>
      </c>
      <c r="P99" s="148">
        <f>'[2]Form Perhitungan'!AB91</f>
        <v>0</v>
      </c>
      <c r="Q99" s="145">
        <f t="shared" si="2"/>
        <v>488990826</v>
      </c>
      <c r="R99" s="161"/>
      <c r="S99" s="160"/>
      <c r="T99" s="90"/>
    </row>
    <row r="100" ht="17.25" customHeight="1" spans="1:20">
      <c r="A100" s="121">
        <v>87</v>
      </c>
      <c r="B100" s="122" t="s">
        <v>279</v>
      </c>
      <c r="C100" s="118">
        <v>488990826</v>
      </c>
      <c r="D100" s="123">
        <v>1173</v>
      </c>
      <c r="E100" s="114"/>
      <c r="F100" s="124">
        <v>28.8625762913693</v>
      </c>
      <c r="G100" s="114"/>
      <c r="H100" s="123">
        <f>'[3]Jml Penduduk (2)'!$D$89</f>
        <v>4529</v>
      </c>
      <c r="I100" s="114"/>
      <c r="J100" s="149">
        <v>8.71664302761262</v>
      </c>
      <c r="K100" s="114"/>
      <c r="L100" s="150">
        <f t="shared" si="3"/>
        <v>0</v>
      </c>
      <c r="M100" s="145">
        <f>L100*[2]Skema!$H$12</f>
        <v>0</v>
      </c>
      <c r="N100" s="146">
        <f>'[2]Form Perhitungan'!Y92</f>
        <v>0.510641587175352</v>
      </c>
      <c r="O100" s="147">
        <f>'[2]Form Perhitungan'!Z92</f>
        <v>54</v>
      </c>
      <c r="P100" s="148">
        <f>'[2]Form Perhitungan'!AB92</f>
        <v>0</v>
      </c>
      <c r="Q100" s="145">
        <f t="shared" si="2"/>
        <v>488990826</v>
      </c>
      <c r="R100" s="161"/>
      <c r="S100" s="160"/>
      <c r="T100" s="90"/>
    </row>
    <row r="101" ht="17.25" customHeight="1" spans="1:20">
      <c r="A101" s="121">
        <v>88</v>
      </c>
      <c r="B101" s="122" t="s">
        <v>280</v>
      </c>
      <c r="C101" s="118">
        <v>488990826</v>
      </c>
      <c r="D101" s="123">
        <v>752</v>
      </c>
      <c r="E101" s="114"/>
      <c r="F101" s="124">
        <v>25.6129359724169</v>
      </c>
      <c r="G101" s="114"/>
      <c r="H101" s="123">
        <f>'[3]Jml Penduduk (2)'!$D$90</f>
        <v>4431</v>
      </c>
      <c r="I101" s="114"/>
      <c r="J101" s="149">
        <v>24.7795821293243</v>
      </c>
      <c r="K101" s="114"/>
      <c r="L101" s="150">
        <f t="shared" si="3"/>
        <v>0</v>
      </c>
      <c r="M101" s="145">
        <f>L101*[2]Skema!$H$12</f>
        <v>0</v>
      </c>
      <c r="N101" s="146">
        <f>'[2]Form Perhitungan'!Y93</f>
        <v>0.578844316023235</v>
      </c>
      <c r="O101" s="147">
        <f>'[2]Form Perhitungan'!Z93</f>
        <v>33</v>
      </c>
      <c r="P101" s="148">
        <f>'[2]Form Perhitungan'!AB93</f>
        <v>0</v>
      </c>
      <c r="Q101" s="145">
        <f t="shared" si="2"/>
        <v>488990826</v>
      </c>
      <c r="R101" s="161"/>
      <c r="S101" s="160"/>
      <c r="T101" s="90"/>
    </row>
    <row r="102" ht="17.25" customHeight="1" spans="1:20">
      <c r="A102" s="121">
        <v>89</v>
      </c>
      <c r="B102" s="122" t="s">
        <v>281</v>
      </c>
      <c r="C102" s="118">
        <v>488990826</v>
      </c>
      <c r="D102" s="123">
        <v>391</v>
      </c>
      <c r="E102" s="114"/>
      <c r="F102" s="124">
        <v>24.2893505855055</v>
      </c>
      <c r="G102" s="114"/>
      <c r="H102" s="123">
        <f>'[3]Jml Penduduk (2)'!$D$91</f>
        <v>4229</v>
      </c>
      <c r="I102" s="114"/>
      <c r="J102" s="149">
        <v>19.0097002197935</v>
      </c>
      <c r="K102" s="114"/>
      <c r="L102" s="150">
        <f t="shared" si="3"/>
        <v>0</v>
      </c>
      <c r="M102" s="145">
        <f>L102*[2]Skema!$H$12</f>
        <v>0</v>
      </c>
      <c r="N102" s="146">
        <f>'[2]Form Perhitungan'!Y94</f>
        <v>0.737229560053777</v>
      </c>
      <c r="O102" s="147">
        <f>'[2]Form Perhitungan'!Z94</f>
        <v>6</v>
      </c>
      <c r="P102" s="148">
        <f>'[2]Form Perhitungan'!AB94</f>
        <v>296901218.06407</v>
      </c>
      <c r="Q102" s="145">
        <f t="shared" si="2"/>
        <v>785892044.06407</v>
      </c>
      <c r="R102" s="161"/>
      <c r="S102" s="160"/>
      <c r="T102" s="90"/>
    </row>
    <row r="103" ht="17.25" customHeight="1" spans="1:20">
      <c r="A103" s="121">
        <v>90</v>
      </c>
      <c r="B103" s="122" t="s">
        <v>282</v>
      </c>
      <c r="C103" s="118">
        <v>488990826</v>
      </c>
      <c r="D103" s="123">
        <v>419</v>
      </c>
      <c r="E103" s="114"/>
      <c r="F103" s="124">
        <v>27.7125982503713</v>
      </c>
      <c r="G103" s="114"/>
      <c r="H103" s="123">
        <f>'[3]Jml Penduduk (2)'!$D$92</f>
        <v>2559</v>
      </c>
      <c r="I103" s="114"/>
      <c r="J103" s="149">
        <v>8.77846319092902</v>
      </c>
      <c r="K103" s="114"/>
      <c r="L103" s="150">
        <f t="shared" si="3"/>
        <v>0</v>
      </c>
      <c r="M103" s="145">
        <f>L103*[2]Skema!$H$12</f>
        <v>0</v>
      </c>
      <c r="N103" s="146">
        <f>'[2]Form Perhitungan'!Y95</f>
        <v>0.531452497383108</v>
      </c>
      <c r="O103" s="147">
        <f>'[2]Form Perhitungan'!Z95</f>
        <v>48</v>
      </c>
      <c r="P103" s="148">
        <f>'[2]Form Perhitungan'!AB95</f>
        <v>0</v>
      </c>
      <c r="Q103" s="145">
        <f t="shared" si="2"/>
        <v>488990826</v>
      </c>
      <c r="R103" s="161"/>
      <c r="S103" s="160"/>
      <c r="T103" s="90"/>
    </row>
    <row r="104" ht="17.25" customHeight="1" spans="1:20">
      <c r="A104" s="121">
        <v>91</v>
      </c>
      <c r="B104" s="122" t="s">
        <v>283</v>
      </c>
      <c r="C104" s="118">
        <v>488990826</v>
      </c>
      <c r="D104" s="123">
        <v>647</v>
      </c>
      <c r="E104" s="114"/>
      <c r="F104" s="124">
        <v>27.930857305174</v>
      </c>
      <c r="G104" s="114"/>
      <c r="H104" s="123">
        <f>'[3]Jml Penduduk (2)'!$D$93</f>
        <v>3372</v>
      </c>
      <c r="I104" s="114"/>
      <c r="J104" s="149">
        <v>7.23295910801898</v>
      </c>
      <c r="K104" s="114"/>
      <c r="L104" s="150">
        <f t="shared" si="3"/>
        <v>0</v>
      </c>
      <c r="M104" s="145">
        <f>L104*[2]Skema!$H$12</f>
        <v>0</v>
      </c>
      <c r="N104" s="146">
        <f>'[2]Form Perhitungan'!Y96</f>
        <v>0.718301588413452</v>
      </c>
      <c r="O104" s="147">
        <f>'[2]Form Perhitungan'!Z96</f>
        <v>8</v>
      </c>
      <c r="P104" s="148">
        <f>'[2]Form Perhitungan'!AB96</f>
        <v>289278439.298817</v>
      </c>
      <c r="Q104" s="145">
        <f t="shared" si="2"/>
        <v>778269265.298817</v>
      </c>
      <c r="R104" s="161"/>
      <c r="S104" s="160"/>
      <c r="T104" s="90"/>
    </row>
    <row r="105" ht="17.25" customHeight="1" spans="1:20">
      <c r="A105" s="121">
        <v>92</v>
      </c>
      <c r="B105" s="122" t="s">
        <v>284</v>
      </c>
      <c r="C105" s="118">
        <v>488990826</v>
      </c>
      <c r="D105" s="123">
        <v>193</v>
      </c>
      <c r="E105" s="114"/>
      <c r="F105" s="124">
        <v>24.6431523182597</v>
      </c>
      <c r="G105" s="114"/>
      <c r="H105" s="123">
        <f>'[3]Jml Penduduk (2)'!$D$94</f>
        <v>1337</v>
      </c>
      <c r="I105" s="114"/>
      <c r="J105" s="149">
        <v>10.0457765389153</v>
      </c>
      <c r="K105" s="114"/>
      <c r="L105" s="150">
        <f t="shared" si="3"/>
        <v>0</v>
      </c>
      <c r="M105" s="145">
        <f>L105*[2]Skema!$H$12</f>
        <v>0</v>
      </c>
      <c r="N105" s="146">
        <f>'[2]Form Perhitungan'!Y97</f>
        <v>0.512804479188661</v>
      </c>
      <c r="O105" s="147">
        <f>'[2]Form Perhitungan'!Z97</f>
        <v>53</v>
      </c>
      <c r="P105" s="148">
        <f>'[2]Form Perhitungan'!AB97</f>
        <v>0</v>
      </c>
      <c r="Q105" s="145">
        <f t="shared" si="2"/>
        <v>488990826</v>
      </c>
      <c r="R105" s="161"/>
      <c r="S105" s="160"/>
      <c r="T105" s="90"/>
    </row>
    <row r="106" ht="17.25" customHeight="1" spans="1:20">
      <c r="A106" s="121">
        <v>93</v>
      </c>
      <c r="B106" s="122" t="s">
        <v>285</v>
      </c>
      <c r="C106" s="118">
        <v>488990826</v>
      </c>
      <c r="D106" s="123">
        <v>447</v>
      </c>
      <c r="E106" s="114"/>
      <c r="F106" s="124">
        <v>27.2047436878512</v>
      </c>
      <c r="G106" s="114"/>
      <c r="H106" s="123">
        <f>'[3]Jml Penduduk (2)'!$D$95</f>
        <v>3443</v>
      </c>
      <c r="I106" s="114"/>
      <c r="J106" s="149">
        <v>4.56438872486098</v>
      </c>
      <c r="K106" s="114"/>
      <c r="L106" s="150">
        <f t="shared" si="3"/>
        <v>0</v>
      </c>
      <c r="M106" s="145">
        <f>L106*[2]Skema!$H$12</f>
        <v>0</v>
      </c>
      <c r="N106" s="146">
        <f>'[2]Form Perhitungan'!Y98</f>
        <v>0.586051690134767</v>
      </c>
      <c r="O106" s="147">
        <f>'[2]Form Perhitungan'!Z98</f>
        <v>27</v>
      </c>
      <c r="P106" s="148">
        <f>'[2]Form Perhitungan'!AB98</f>
        <v>0</v>
      </c>
      <c r="Q106" s="145">
        <f t="shared" si="2"/>
        <v>488990826</v>
      </c>
      <c r="R106" s="161"/>
      <c r="S106" s="160"/>
      <c r="T106" s="90"/>
    </row>
    <row r="107" ht="17.25" customHeight="1" spans="1:20">
      <c r="A107" s="121">
        <v>94</v>
      </c>
      <c r="B107" s="122" t="s">
        <v>286</v>
      </c>
      <c r="C107" s="118">
        <v>488990826</v>
      </c>
      <c r="D107" s="123">
        <v>947</v>
      </c>
      <c r="E107" s="114"/>
      <c r="F107" s="124">
        <v>23.1742276314985</v>
      </c>
      <c r="G107" s="114"/>
      <c r="H107" s="123">
        <f>'[3]Jml Penduduk (2)'!$D$96</f>
        <v>3274</v>
      </c>
      <c r="I107" s="114"/>
      <c r="J107" s="149">
        <v>8.05722795223767</v>
      </c>
      <c r="K107" s="114"/>
      <c r="L107" s="150">
        <f t="shared" si="3"/>
        <v>0</v>
      </c>
      <c r="M107" s="145">
        <f>L107*[2]Skema!$H$12</f>
        <v>0</v>
      </c>
      <c r="N107" s="146">
        <f>'[2]Form Perhitungan'!Y99</f>
        <v>0.400136835730364</v>
      </c>
      <c r="O107" s="147">
        <f>'[2]Form Perhitungan'!Z99</f>
        <v>86</v>
      </c>
      <c r="P107" s="148">
        <f>'[2]Form Perhitungan'!AB99</f>
        <v>0</v>
      </c>
      <c r="Q107" s="145">
        <f t="shared" si="2"/>
        <v>488990826</v>
      </c>
      <c r="R107" s="161"/>
      <c r="S107" s="160"/>
      <c r="T107" s="90"/>
    </row>
    <row r="108" ht="17.25" customHeight="1" spans="1:20">
      <c r="A108" s="121">
        <v>95</v>
      </c>
      <c r="B108" s="122" t="s">
        <v>287</v>
      </c>
      <c r="C108" s="118">
        <v>488990826</v>
      </c>
      <c r="D108" s="123">
        <v>301</v>
      </c>
      <c r="E108" s="114"/>
      <c r="F108" s="124">
        <v>41.4762555346413</v>
      </c>
      <c r="G108" s="114"/>
      <c r="H108" s="123">
        <f>'[3]Jml Penduduk (2)'!$D$97</f>
        <v>1797</v>
      </c>
      <c r="I108" s="114"/>
      <c r="J108" s="149">
        <v>11.333696608007</v>
      </c>
      <c r="K108" s="114"/>
      <c r="L108" s="150">
        <f t="shared" si="3"/>
        <v>0</v>
      </c>
      <c r="M108" s="145">
        <f>L108*[2]Skema!$H$12</f>
        <v>0</v>
      </c>
      <c r="N108" s="146">
        <f>'[2]Form Perhitungan'!Y100</f>
        <v>0.519916888745955</v>
      </c>
      <c r="O108" s="147">
        <f>'[2]Form Perhitungan'!Z100</f>
        <v>52</v>
      </c>
      <c r="P108" s="148">
        <f>'[2]Form Perhitungan'!AB100</f>
        <v>0</v>
      </c>
      <c r="Q108" s="145">
        <f t="shared" si="2"/>
        <v>488990826</v>
      </c>
      <c r="R108" s="161"/>
      <c r="S108" s="160"/>
      <c r="T108" s="90"/>
    </row>
    <row r="109" ht="17.25" customHeight="1" spans="1:20">
      <c r="A109" s="121">
        <v>96</v>
      </c>
      <c r="B109" s="122" t="s">
        <v>288</v>
      </c>
      <c r="C109" s="118">
        <v>488990826</v>
      </c>
      <c r="D109" s="123">
        <v>505</v>
      </c>
      <c r="E109" s="114"/>
      <c r="F109" s="124">
        <v>19.7613330385932</v>
      </c>
      <c r="G109" s="114"/>
      <c r="H109" s="123">
        <f>'[3]Jml Penduduk (2)'!$D$98</f>
        <v>3990</v>
      </c>
      <c r="I109" s="114"/>
      <c r="J109" s="149">
        <v>10.3033605527336</v>
      </c>
      <c r="K109" s="114"/>
      <c r="L109" s="150">
        <f t="shared" si="3"/>
        <v>0</v>
      </c>
      <c r="M109" s="145">
        <f>L109*[2]Skema!$H$12</f>
        <v>0</v>
      </c>
      <c r="N109" s="146">
        <f>'[2]Form Perhitungan'!Y101</f>
        <v>0.377754878543373</v>
      </c>
      <c r="O109" s="147">
        <f>'[2]Form Perhitungan'!Z101</f>
        <v>90</v>
      </c>
      <c r="P109" s="148">
        <f>'[2]Form Perhitungan'!AB101</f>
        <v>0</v>
      </c>
      <c r="Q109" s="145">
        <f t="shared" si="2"/>
        <v>488990826</v>
      </c>
      <c r="R109" s="161"/>
      <c r="S109" s="160"/>
      <c r="T109" s="90"/>
    </row>
    <row r="110" ht="17.25" customHeight="1" spans="1:20">
      <c r="A110" s="121">
        <v>97</v>
      </c>
      <c r="B110" s="122" t="s">
        <v>289</v>
      </c>
      <c r="C110" s="118">
        <v>488990826</v>
      </c>
      <c r="D110" s="123">
        <v>329</v>
      </c>
      <c r="E110" s="114"/>
      <c r="F110" s="124">
        <v>24.3190947019569</v>
      </c>
      <c r="G110" s="114"/>
      <c r="H110" s="123">
        <f>'[3]Jml Penduduk (2)'!$D$99</f>
        <v>2575</v>
      </c>
      <c r="I110" s="114"/>
      <c r="J110" s="149">
        <v>7.59382017021302</v>
      </c>
      <c r="K110" s="114"/>
      <c r="L110" s="150">
        <f t="shared" si="3"/>
        <v>0</v>
      </c>
      <c r="M110" s="145">
        <f>L110*[2]Skema!$H$12</f>
        <v>0</v>
      </c>
      <c r="N110" s="146">
        <f>'[2]Form Perhitungan'!Y102</f>
        <v>0.522153747106585</v>
      </c>
      <c r="O110" s="147">
        <f>'[2]Form Perhitungan'!Z102</f>
        <v>51</v>
      </c>
      <c r="P110" s="148">
        <f>'[2]Form Perhitungan'!AB102</f>
        <v>0</v>
      </c>
      <c r="Q110" s="145">
        <f t="shared" si="2"/>
        <v>488990826</v>
      </c>
      <c r="R110" s="161"/>
      <c r="S110" s="160"/>
      <c r="T110" s="90"/>
    </row>
    <row r="111" ht="17.25" customHeight="1" spans="1:20">
      <c r="A111" s="121">
        <v>98</v>
      </c>
      <c r="B111" s="127" t="s">
        <v>290</v>
      </c>
      <c r="C111" s="118">
        <v>488990826</v>
      </c>
      <c r="D111" s="128">
        <v>392</v>
      </c>
      <c r="E111" s="114"/>
      <c r="F111" s="124">
        <v>31.2300606649071</v>
      </c>
      <c r="G111" s="114"/>
      <c r="H111" s="128">
        <f>'[3]Jml Penduduk (2)'!$D$100</f>
        <v>3173</v>
      </c>
      <c r="I111" s="114"/>
      <c r="J111" s="151">
        <v>10.4991244032355</v>
      </c>
      <c r="K111" s="114"/>
      <c r="L111" s="150">
        <f t="shared" si="3"/>
        <v>0</v>
      </c>
      <c r="M111" s="145">
        <f>L111*[2]Skema!$H$12</f>
        <v>0</v>
      </c>
      <c r="N111" s="146">
        <f>'[2]Form Perhitungan'!Y103</f>
        <v>0.571466725713766</v>
      </c>
      <c r="O111" s="147">
        <f>'[2]Form Perhitungan'!Z103</f>
        <v>35</v>
      </c>
      <c r="P111" s="148">
        <f>'[2]Form Perhitungan'!AB103</f>
        <v>0</v>
      </c>
      <c r="Q111" s="145">
        <f t="shared" si="2"/>
        <v>488990826</v>
      </c>
      <c r="R111" s="161"/>
      <c r="S111" s="160"/>
      <c r="T111" s="90"/>
    </row>
    <row r="112" ht="17.25" customHeight="1" spans="1:20">
      <c r="A112" s="121">
        <v>99</v>
      </c>
      <c r="B112" s="122" t="s">
        <v>291</v>
      </c>
      <c r="C112" s="118">
        <v>488990826</v>
      </c>
      <c r="D112" s="123">
        <v>517</v>
      </c>
      <c r="E112" s="114"/>
      <c r="F112" s="124">
        <v>25.0993753068486</v>
      </c>
      <c r="G112" s="114"/>
      <c r="H112" s="123">
        <f>'[3]Jml Penduduk (2)'!$D$101</f>
        <v>2515</v>
      </c>
      <c r="I112" s="114"/>
      <c r="J112" s="149">
        <v>9.68515891956958</v>
      </c>
      <c r="K112" s="114"/>
      <c r="L112" s="150">
        <f t="shared" si="3"/>
        <v>0</v>
      </c>
      <c r="M112" s="145">
        <f>L112*[2]Skema!$H$12</f>
        <v>0</v>
      </c>
      <c r="N112" s="146">
        <f>'[2]Form Perhitungan'!Y104</f>
        <v>0.395592537604417</v>
      </c>
      <c r="O112" s="147">
        <f>'[2]Form Perhitungan'!Z104</f>
        <v>87</v>
      </c>
      <c r="P112" s="148">
        <f>'[2]Form Perhitungan'!AB104</f>
        <v>0</v>
      </c>
      <c r="Q112" s="145">
        <f t="shared" si="2"/>
        <v>488990826</v>
      </c>
      <c r="R112" s="161"/>
      <c r="S112" s="160"/>
      <c r="T112" s="90"/>
    </row>
    <row r="113" ht="17.25" customHeight="1" spans="1:20">
      <c r="A113" s="121">
        <v>100</v>
      </c>
      <c r="B113" s="127" t="s">
        <v>292</v>
      </c>
      <c r="C113" s="118">
        <v>488990826</v>
      </c>
      <c r="D113" s="128">
        <v>495</v>
      </c>
      <c r="E113" s="114"/>
      <c r="F113" s="124">
        <v>26.1838413224643</v>
      </c>
      <c r="G113" s="114"/>
      <c r="H113" s="128">
        <f>'[3]Jml Penduduk (2)'!$D$102</f>
        <v>3274</v>
      </c>
      <c r="I113" s="114"/>
      <c r="J113" s="151">
        <v>9.83970932786059</v>
      </c>
      <c r="K113" s="114"/>
      <c r="L113" s="150">
        <f t="shared" si="3"/>
        <v>0</v>
      </c>
      <c r="M113" s="145">
        <f>L113*[2]Skema!$H$12</f>
        <v>0</v>
      </c>
      <c r="N113" s="146">
        <f>'[2]Form Perhitungan'!Y105</f>
        <v>0.337438058699074</v>
      </c>
      <c r="O113" s="147">
        <f>'[2]Form Perhitungan'!Z105</f>
        <v>101</v>
      </c>
      <c r="P113" s="148">
        <f>'[2]Form Perhitungan'!AB105</f>
        <v>0</v>
      </c>
      <c r="Q113" s="145">
        <f t="shared" si="2"/>
        <v>488990826</v>
      </c>
      <c r="R113" s="161"/>
      <c r="S113" s="160"/>
      <c r="T113" s="90"/>
    </row>
    <row r="114" ht="17.25" customHeight="1" spans="1:20">
      <c r="A114" s="121">
        <v>101</v>
      </c>
      <c r="B114" s="122" t="s">
        <v>293</v>
      </c>
      <c r="C114" s="118">
        <v>488990826</v>
      </c>
      <c r="D114" s="123">
        <v>390</v>
      </c>
      <c r="E114" s="114"/>
      <c r="F114" s="124">
        <v>24.2831233500799</v>
      </c>
      <c r="G114" s="114"/>
      <c r="H114" s="123">
        <f>'[3]Jml Penduduk (2)'!$D$103</f>
        <v>2430</v>
      </c>
      <c r="I114" s="114"/>
      <c r="J114" s="149">
        <v>8.55178925876889</v>
      </c>
      <c r="K114" s="114"/>
      <c r="L114" s="150">
        <f t="shared" si="3"/>
        <v>0</v>
      </c>
      <c r="M114" s="145">
        <f>L114*[2]Skema!$H$12</f>
        <v>0</v>
      </c>
      <c r="N114" s="146">
        <f>'[2]Form Perhitungan'!Y106</f>
        <v>0.473086635380524</v>
      </c>
      <c r="O114" s="147">
        <f>'[2]Form Perhitungan'!Z106</f>
        <v>63</v>
      </c>
      <c r="P114" s="148">
        <f>'[2]Form Perhitungan'!AB106</f>
        <v>0</v>
      </c>
      <c r="Q114" s="145">
        <f t="shared" si="2"/>
        <v>488990826</v>
      </c>
      <c r="R114" s="161"/>
      <c r="S114" s="160"/>
      <c r="T114" s="90"/>
    </row>
    <row r="115" ht="17.25" customHeight="1" spans="1:20">
      <c r="A115" s="121">
        <v>102</v>
      </c>
      <c r="B115" s="122" t="s">
        <v>294</v>
      </c>
      <c r="C115" s="118">
        <v>488990826</v>
      </c>
      <c r="D115" s="123">
        <v>435</v>
      </c>
      <c r="E115" s="114"/>
      <c r="F115" s="124">
        <v>34.5261662375311</v>
      </c>
      <c r="G115" s="114"/>
      <c r="H115" s="123">
        <f>'[3]Jml Penduduk (2)'!$D$104</f>
        <v>3047</v>
      </c>
      <c r="I115" s="114"/>
      <c r="J115" s="149">
        <v>8.92271023866729</v>
      </c>
      <c r="K115" s="114"/>
      <c r="L115" s="150">
        <f t="shared" si="3"/>
        <v>0</v>
      </c>
      <c r="M115" s="145">
        <f>L115*[2]Skema!$H$12</f>
        <v>0</v>
      </c>
      <c r="N115" s="146">
        <f>'[2]Form Perhitungan'!Y107</f>
        <v>0.382566670725993</v>
      </c>
      <c r="O115" s="147">
        <f>'[2]Form Perhitungan'!Z107</f>
        <v>88</v>
      </c>
      <c r="P115" s="148">
        <f>'[2]Form Perhitungan'!AB107</f>
        <v>0</v>
      </c>
      <c r="Q115" s="145">
        <f t="shared" si="2"/>
        <v>488990826</v>
      </c>
      <c r="R115" s="161"/>
      <c r="S115" s="160"/>
      <c r="T115" s="90"/>
    </row>
    <row r="116" ht="17.25" customHeight="1" spans="1:20">
      <c r="A116" s="121">
        <v>103</v>
      </c>
      <c r="B116" s="122" t="s">
        <v>295</v>
      </c>
      <c r="C116" s="118">
        <v>488990826</v>
      </c>
      <c r="D116" s="123">
        <v>420</v>
      </c>
      <c r="E116" s="114"/>
      <c r="F116" s="124">
        <v>30.4586581656933</v>
      </c>
      <c r="G116" s="114"/>
      <c r="H116" s="123">
        <f>'[3]Jml Penduduk (2)'!$D$105</f>
        <v>3274</v>
      </c>
      <c r="I116" s="114"/>
      <c r="J116" s="149">
        <v>6.4396003454585</v>
      </c>
      <c r="K116" s="114"/>
      <c r="L116" s="150">
        <f t="shared" si="3"/>
        <v>0</v>
      </c>
      <c r="M116" s="145">
        <f>L116*[2]Skema!$H$12</f>
        <v>0</v>
      </c>
      <c r="N116" s="146">
        <f>'[2]Form Perhitungan'!Y108</f>
        <v>0.424978023541404</v>
      </c>
      <c r="O116" s="147">
        <f>'[2]Form Perhitungan'!Z108</f>
        <v>83</v>
      </c>
      <c r="P116" s="148">
        <f>'[2]Form Perhitungan'!AB108</f>
        <v>0</v>
      </c>
      <c r="Q116" s="145">
        <f t="shared" si="2"/>
        <v>488990826</v>
      </c>
      <c r="R116" s="161"/>
      <c r="S116" s="160"/>
      <c r="T116" s="90"/>
    </row>
    <row r="117" ht="17.25" customHeight="1" spans="1:20">
      <c r="A117" s="121">
        <v>104</v>
      </c>
      <c r="B117" s="122" t="s">
        <v>296</v>
      </c>
      <c r="C117" s="118">
        <v>488990826</v>
      </c>
      <c r="D117" s="123">
        <v>190</v>
      </c>
      <c r="E117" s="114"/>
      <c r="F117" s="124">
        <v>22.8936270021127</v>
      </c>
      <c r="G117" s="114"/>
      <c r="H117" s="123">
        <f>'[3]Jml Penduduk (2)'!$D$106</f>
        <v>3217</v>
      </c>
      <c r="I117" s="114"/>
      <c r="J117" s="149">
        <v>9.78819252509692</v>
      </c>
      <c r="K117" s="114"/>
      <c r="L117" s="150">
        <f t="shared" si="3"/>
        <v>0</v>
      </c>
      <c r="M117" s="145">
        <f>L117*[2]Skema!$H$12</f>
        <v>0</v>
      </c>
      <c r="N117" s="146">
        <f>'[2]Form Perhitungan'!Y109</f>
        <v>0.34629111017885</v>
      </c>
      <c r="O117" s="147">
        <f>'[2]Form Perhitungan'!Z109</f>
        <v>98</v>
      </c>
      <c r="P117" s="148">
        <f>'[2]Form Perhitungan'!AB109</f>
        <v>0</v>
      </c>
      <c r="Q117" s="145">
        <f t="shared" si="2"/>
        <v>488990826</v>
      </c>
      <c r="R117" s="161"/>
      <c r="S117" s="160"/>
      <c r="T117" s="90"/>
    </row>
    <row r="118" ht="17.25" customHeight="1" spans="1:20">
      <c r="A118" s="121">
        <v>105</v>
      </c>
      <c r="B118" s="122" t="s">
        <v>297</v>
      </c>
      <c r="C118" s="118">
        <v>488990826</v>
      </c>
      <c r="D118" s="123">
        <v>251</v>
      </c>
      <c r="E118" s="114"/>
      <c r="F118" s="124">
        <v>24.0760370443082</v>
      </c>
      <c r="G118" s="114"/>
      <c r="H118" s="123">
        <f>'[3]Jml Penduduk (2)'!$D$107</f>
        <v>2749</v>
      </c>
      <c r="I118" s="114"/>
      <c r="J118" s="149">
        <v>11.137932757505</v>
      </c>
      <c r="K118" s="114"/>
      <c r="L118" s="150">
        <f t="shared" si="3"/>
        <v>0</v>
      </c>
      <c r="M118" s="145">
        <f>L118*[2]Skema!$H$12</f>
        <v>0</v>
      </c>
      <c r="N118" s="146">
        <f>'[2]Form Perhitungan'!Y110</f>
        <v>0.32293928100749</v>
      </c>
      <c r="O118" s="147">
        <f>'[2]Form Perhitungan'!Z110</f>
        <v>105</v>
      </c>
      <c r="P118" s="148">
        <f>'[2]Form Perhitungan'!AB110</f>
        <v>0</v>
      </c>
      <c r="Q118" s="145">
        <f t="shared" si="2"/>
        <v>488990826</v>
      </c>
      <c r="R118" s="161"/>
      <c r="S118" s="160"/>
      <c r="T118" s="90"/>
    </row>
    <row r="119" ht="17.25" customHeight="1" spans="1:20">
      <c r="A119" s="121">
        <v>106</v>
      </c>
      <c r="B119" s="122" t="s">
        <v>298</v>
      </c>
      <c r="C119" s="118">
        <v>488990826</v>
      </c>
      <c r="D119" s="123">
        <v>365</v>
      </c>
      <c r="E119" s="114"/>
      <c r="F119" s="124">
        <v>23.1690906630942</v>
      </c>
      <c r="G119" s="114"/>
      <c r="H119" s="123">
        <f>'[3]Jml Penduduk (2)'!$D$108</f>
        <v>2468</v>
      </c>
      <c r="I119" s="114"/>
      <c r="J119" s="149">
        <v>9.68515891956958</v>
      </c>
      <c r="K119" s="114"/>
      <c r="L119" s="150">
        <f t="shared" si="3"/>
        <v>0</v>
      </c>
      <c r="M119" s="145">
        <f>L119*[2]Skema!$H$12</f>
        <v>0</v>
      </c>
      <c r="N119" s="146">
        <f>'[2]Form Perhitungan'!Y111</f>
        <v>0.467238632279038</v>
      </c>
      <c r="O119" s="147">
        <f>'[2]Form Perhitungan'!Z111</f>
        <v>66</v>
      </c>
      <c r="P119" s="148">
        <f>'[2]Form Perhitungan'!AB111</f>
        <v>0</v>
      </c>
      <c r="Q119" s="145">
        <f t="shared" si="2"/>
        <v>488990826</v>
      </c>
      <c r="R119" s="161"/>
      <c r="S119" s="160"/>
      <c r="T119" s="90"/>
    </row>
    <row r="120" ht="17.25" customHeight="1" spans="1:20">
      <c r="A120" s="121">
        <v>107</v>
      </c>
      <c r="B120" s="122" t="s">
        <v>299</v>
      </c>
      <c r="C120" s="118">
        <v>488990826</v>
      </c>
      <c r="D120" s="123">
        <v>483</v>
      </c>
      <c r="E120" s="114"/>
      <c r="F120" s="124">
        <v>27.7928848607612</v>
      </c>
      <c r="G120" s="114"/>
      <c r="H120" s="123">
        <f>'[3]Jml Penduduk (2)'!$D$109</f>
        <v>2887</v>
      </c>
      <c r="I120" s="114"/>
      <c r="J120" s="149">
        <v>1.30852679019717</v>
      </c>
      <c r="K120" s="114"/>
      <c r="L120" s="150">
        <f t="shared" si="3"/>
        <v>0</v>
      </c>
      <c r="M120" s="145">
        <f>L120*[2]Skema!$H$12</f>
        <v>0</v>
      </c>
      <c r="N120" s="146">
        <f>'[2]Form Perhitungan'!Y112</f>
        <v>0.356251311152799</v>
      </c>
      <c r="O120" s="147">
        <f>'[2]Form Perhitungan'!Z112</f>
        <v>94</v>
      </c>
      <c r="P120" s="148">
        <f>'[2]Form Perhitungan'!AB112</f>
        <v>0</v>
      </c>
      <c r="Q120" s="145">
        <f t="shared" si="2"/>
        <v>488990826</v>
      </c>
      <c r="R120" s="161"/>
      <c r="S120" s="160"/>
      <c r="T120" s="90"/>
    </row>
    <row r="121" ht="17.25" customHeight="1" spans="1:20">
      <c r="A121" s="121">
        <v>108</v>
      </c>
      <c r="B121" s="122" t="s">
        <v>300</v>
      </c>
      <c r="C121" s="118">
        <v>488990826</v>
      </c>
      <c r="D121" s="123">
        <v>231</v>
      </c>
      <c r="E121" s="114"/>
      <c r="F121" s="124">
        <v>30.9022147920898</v>
      </c>
      <c r="G121" s="114"/>
      <c r="H121" s="123">
        <f>'[3]Jml Penduduk (2)'!$D$110</f>
        <v>1672</v>
      </c>
      <c r="I121" s="114"/>
      <c r="J121" s="149">
        <v>4.69808896919816</v>
      </c>
      <c r="K121" s="114"/>
      <c r="L121" s="150">
        <f t="shared" si="3"/>
        <v>0</v>
      </c>
      <c r="M121" s="145">
        <f>L121*[2]Skema!$H$12</f>
        <v>0</v>
      </c>
      <c r="N121" s="146">
        <f>'[2]Form Perhitungan'!Y113</f>
        <v>0.35454724656806</v>
      </c>
      <c r="O121" s="147">
        <f>'[2]Form Perhitungan'!Z113</f>
        <v>95</v>
      </c>
      <c r="P121" s="148">
        <f>'[2]Form Perhitungan'!AB113</f>
        <v>0</v>
      </c>
      <c r="Q121" s="145">
        <f t="shared" si="2"/>
        <v>488990826</v>
      </c>
      <c r="R121" s="161"/>
      <c r="S121" s="160"/>
      <c r="T121" s="90"/>
    </row>
    <row r="122" ht="17.25" customHeight="1" spans="1:20">
      <c r="A122" s="163">
        <v>109</v>
      </c>
      <c r="B122" s="164" t="s">
        <v>301</v>
      </c>
      <c r="C122" s="118">
        <v>488990826</v>
      </c>
      <c r="D122" s="165">
        <v>359</v>
      </c>
      <c r="E122" s="114"/>
      <c r="F122" s="166">
        <v>30.0854691938065</v>
      </c>
      <c r="G122" s="114"/>
      <c r="H122" s="165">
        <f>'[3]Jml Penduduk (2)'!$D$111</f>
        <v>1860</v>
      </c>
      <c r="I122" s="114"/>
      <c r="J122" s="176">
        <v>5.79048863063628</v>
      </c>
      <c r="K122" s="114"/>
      <c r="L122" s="177">
        <f t="shared" si="3"/>
        <v>0</v>
      </c>
      <c r="M122" s="145">
        <f>L122*[2]Skema!$H$12</f>
        <v>0</v>
      </c>
      <c r="N122" s="146">
        <f>'[2]Form Perhitungan'!Y114</f>
        <v>0.459907488426146</v>
      </c>
      <c r="O122" s="147">
        <f>'[2]Form Perhitungan'!Z114</f>
        <v>69</v>
      </c>
      <c r="P122" s="148">
        <f>'[2]Form Perhitungan'!AB114</f>
        <v>0</v>
      </c>
      <c r="Q122" s="145">
        <f t="shared" si="2"/>
        <v>488990826</v>
      </c>
      <c r="R122" s="190"/>
      <c r="S122" s="160"/>
      <c r="T122" s="90"/>
    </row>
    <row r="123" ht="21.9" customHeight="1" spans="1:19">
      <c r="A123" s="167" t="s">
        <v>302</v>
      </c>
      <c r="B123" s="168"/>
      <c r="C123" s="169">
        <f>SUM(C14:C122)</f>
        <v>53300000034</v>
      </c>
      <c r="D123" s="170">
        <f t="shared" ref="C123:J123" si="4">SUM(D14:D122)</f>
        <v>50666</v>
      </c>
      <c r="E123" s="171"/>
      <c r="F123" s="170">
        <f t="shared" si="4"/>
        <v>3235.13119953675</v>
      </c>
      <c r="G123" s="171"/>
      <c r="H123" s="170">
        <f t="shared" si="4"/>
        <v>326013</v>
      </c>
      <c r="I123" s="171"/>
      <c r="J123" s="170">
        <f t="shared" si="4"/>
        <v>1025.06073467036</v>
      </c>
      <c r="K123" s="178"/>
      <c r="L123" s="179">
        <v>1.00002498402338</v>
      </c>
      <c r="M123" s="180">
        <f>SUM(M14:M122)</f>
        <v>0</v>
      </c>
      <c r="N123" s="181"/>
      <c r="O123" s="182"/>
      <c r="P123" s="183">
        <f>SUM(P14:P122)</f>
        <v>4261561800</v>
      </c>
      <c r="Q123" s="191" t="e">
        <f>SUM(Q14:Q122)</f>
        <v>#REF!</v>
      </c>
      <c r="R123" s="192"/>
      <c r="S123" s="174"/>
    </row>
    <row r="124" ht="21.9" customHeight="1" spans="1:19">
      <c r="A124" s="172"/>
      <c r="B124" s="172"/>
      <c r="C124" s="173"/>
      <c r="D124" s="174"/>
      <c r="E124" s="174"/>
      <c r="F124" s="174"/>
      <c r="G124" s="174"/>
      <c r="H124" s="174"/>
      <c r="I124" s="174"/>
      <c r="J124" s="174"/>
      <c r="K124" s="174"/>
      <c r="L124" s="184"/>
      <c r="M124" s="173"/>
      <c r="N124" s="185"/>
      <c r="O124" s="186"/>
      <c r="P124" s="186"/>
      <c r="Q124" s="193"/>
      <c r="R124" s="174"/>
      <c r="S124" s="174"/>
    </row>
    <row r="125" spans="4:18">
      <c r="D125" s="175"/>
      <c r="E125" s="175"/>
      <c r="F125" s="175"/>
      <c r="G125" s="175"/>
      <c r="I125" s="187"/>
      <c r="Q125" s="194"/>
      <c r="R125" s="194"/>
    </row>
    <row r="126" spans="14:15">
      <c r="N126" s="91"/>
      <c r="O126" s="188"/>
    </row>
    <row r="127" spans="13:15">
      <c r="M127" s="189"/>
      <c r="N127" s="189"/>
      <c r="O127" s="189"/>
    </row>
    <row r="128" spans="13:15">
      <c r="M128" s="189"/>
      <c r="N128" s="189"/>
      <c r="O128" s="189"/>
    </row>
    <row r="129" spans="13:15">
      <c r="M129" s="93"/>
      <c r="O129" s="93"/>
    </row>
    <row r="135" spans="2:17">
      <c r="B135" s="91" t="s">
        <v>303</v>
      </c>
      <c r="C135" s="175">
        <f>MIN(C15:C122)</f>
        <v>488990826</v>
      </c>
      <c r="D135" s="175">
        <f>MIN(D14:D122)</f>
        <v>69</v>
      </c>
      <c r="F135" s="175">
        <f>MIN(F14:F122)</f>
        <v>19.3380107418069</v>
      </c>
      <c r="H135" s="175">
        <f>MIN(H14:H122)</f>
        <v>1296</v>
      </c>
      <c r="J135" s="175">
        <f>MIN(J14:J122)</f>
        <v>1.30852679019717</v>
      </c>
      <c r="L135" s="91" t="s">
        <v>303</v>
      </c>
      <c r="M135" s="175">
        <f>MIN(M14:M122)</f>
        <v>0</v>
      </c>
      <c r="P135" s="175">
        <f>SMALL($P$14:$P$122,COUNTIF($P$14:$P$122,0)+1)</f>
        <v>261058933.531755</v>
      </c>
      <c r="Q135" s="175" t="e">
        <f>SMALL($Q$14:$Q$122,COUNTIF($Q$14:$Q$122,0)+1)</f>
        <v>#REF!</v>
      </c>
    </row>
    <row r="136" spans="2:17">
      <c r="B136" s="91" t="s">
        <v>304</v>
      </c>
      <c r="C136" s="175">
        <f>MAX(C15:C122)</f>
        <v>488990826</v>
      </c>
      <c r="D136" s="175">
        <f>MAX(D14:D122)</f>
        <v>1514</v>
      </c>
      <c r="F136" s="175">
        <f>MAX(F14:F122)</f>
        <v>59.3572858518656</v>
      </c>
      <c r="H136" s="175">
        <f>MAX(H14:H122)</f>
        <v>6078</v>
      </c>
      <c r="J136" s="175">
        <f>MAX(J14:J122)</f>
        <v>55.2981360865212</v>
      </c>
      <c r="L136" s="91" t="s">
        <v>304</v>
      </c>
      <c r="M136" s="175">
        <f>MAX(M14:M122)</f>
        <v>0</v>
      </c>
      <c r="P136" s="175">
        <f>MAX($P$14:$P$122)</f>
        <v>308970127.478247</v>
      </c>
      <c r="Q136" s="175" t="e">
        <f>MAX($Q$14:$Q$122)</f>
        <v>#REF!</v>
      </c>
    </row>
    <row r="137" spans="2:17">
      <c r="B137" s="91" t="s">
        <v>305</v>
      </c>
      <c r="C137" s="175">
        <f>AVERAGE(C15:C122)</f>
        <v>488990826</v>
      </c>
      <c r="D137" s="175">
        <f>AVERAGE(D14:D122)</f>
        <v>464.825688073394</v>
      </c>
      <c r="F137" s="175">
        <f>AVERAGE(F14:F122)</f>
        <v>29.6801027480436</v>
      </c>
      <c r="H137" s="175">
        <f>AVERAGE(H14:H122)</f>
        <v>2990.94495412844</v>
      </c>
      <c r="J137" s="175">
        <f>AVERAGE(J14:J122)</f>
        <v>9.40422692358128</v>
      </c>
      <c r="L137" s="91" t="s">
        <v>305</v>
      </c>
      <c r="M137" s="175">
        <f>AVERAGE(M14:M122)</f>
        <v>0</v>
      </c>
      <c r="Q137" s="175" t="e">
        <f>Q136-Q135</f>
        <v>#REF!</v>
      </c>
    </row>
    <row r="138" spans="4:10">
      <c r="D138" s="195">
        <f>D136/D135</f>
        <v>21.9420289855072</v>
      </c>
      <c r="F138" s="195">
        <f>F136/F135</f>
        <v>3.06946183060809</v>
      </c>
      <c r="H138" s="195">
        <f>H136/H135</f>
        <v>4.68981481481481</v>
      </c>
      <c r="J138" s="195">
        <f>J136/J135</f>
        <v>42.259842519685</v>
      </c>
    </row>
    <row r="139" spans="16:16">
      <c r="P139" s="196"/>
    </row>
  </sheetData>
  <mergeCells count="19">
    <mergeCell ref="D9:M9"/>
    <mergeCell ref="N9:P9"/>
    <mergeCell ref="D10:E10"/>
    <mergeCell ref="F10:G10"/>
    <mergeCell ref="H10:I10"/>
    <mergeCell ref="J10:K10"/>
    <mergeCell ref="A123:B123"/>
    <mergeCell ref="M127:O127"/>
    <mergeCell ref="M129:O129"/>
    <mergeCell ref="A9:A11"/>
    <mergeCell ref="B9:B11"/>
    <mergeCell ref="C9:C11"/>
    <mergeCell ref="L10:L11"/>
    <mergeCell ref="M10:M11"/>
    <mergeCell ref="N10:N11"/>
    <mergeCell ref="O10:O11"/>
    <mergeCell ref="P10:P11"/>
    <mergeCell ref="Q9:Q11"/>
    <mergeCell ref="R9:R11"/>
  </mergeCells>
  <pageMargins left="0.984251968503937" right="0.984251968503937" top="0.984251968503937" bottom="0.984251968503937" header="0.511811023622047" footer="0.511811023622047"/>
  <pageSetup paperSize="5" scale="53" fitToHeight="0" orientation="landscape"/>
  <headerFooter>
    <oddFooter>&amp;C&amp;"Bookman Old Style,Bold"&amp;12Page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B2:O25"/>
  <sheetViews>
    <sheetView zoomScale="110" zoomScaleNormal="110" topLeftCell="E1" workbookViewId="0">
      <selection activeCell="H8" sqref="H8"/>
    </sheetView>
  </sheetViews>
  <sheetFormatPr defaultColWidth="9" defaultRowHeight="15"/>
  <cols>
    <col min="1" max="1" width="4.21904761904762" style="52" customWidth="1"/>
    <col min="2" max="2" width="5.43809523809524" style="52" customWidth="1"/>
    <col min="3" max="3" width="21.3333333333333" style="52" customWidth="1"/>
    <col min="4" max="4" width="7.78095238095238" style="52" customWidth="1"/>
    <col min="5" max="5" width="22.7809523809524" style="52" customWidth="1"/>
    <col min="6" max="6" width="9.1047619047619" style="52" customWidth="1"/>
    <col min="7" max="7" width="8.88571428571429" style="52"/>
    <col min="8" max="8" width="42.1047619047619" style="52" customWidth="1"/>
    <col min="9" max="9" width="6.21904761904762" style="52" customWidth="1"/>
    <col min="10" max="10" width="45.7809523809524" style="52" customWidth="1"/>
    <col min="11" max="12" width="19.3333333333333" style="52" customWidth="1"/>
    <col min="13" max="13" width="8.88571428571429" style="52"/>
    <col min="14" max="14" width="62.1047619047619" style="52" customWidth="1"/>
    <col min="15" max="15" width="49.8857142857143" style="52" customWidth="1"/>
    <col min="16" max="258" width="8.88571428571429" style="52"/>
    <col min="259" max="259" width="3.66666666666667" style="52" customWidth="1"/>
    <col min="260" max="260" width="15.4380952380952" style="52" customWidth="1"/>
    <col min="261" max="261" width="8.88571428571429" style="52"/>
    <col min="262" max="262" width="30.8857142857143" style="52" customWidth="1"/>
    <col min="263" max="264" width="8.88571428571429" style="52"/>
    <col min="265" max="265" width="46.4380952380952" style="52" customWidth="1"/>
    <col min="266" max="266" width="8.88571428571429" style="52"/>
    <col min="267" max="267" width="33.2190476190476" style="52" customWidth="1"/>
    <col min="268" max="268" width="15.6666666666667" style="52" customWidth="1"/>
    <col min="269" max="514" width="8.88571428571429" style="52"/>
    <col min="515" max="515" width="3.66666666666667" style="52" customWidth="1"/>
    <col min="516" max="516" width="15.4380952380952" style="52" customWidth="1"/>
    <col min="517" max="517" width="8.88571428571429" style="52"/>
    <col min="518" max="518" width="30.8857142857143" style="52" customWidth="1"/>
    <col min="519" max="520" width="8.88571428571429" style="52"/>
    <col min="521" max="521" width="46.4380952380952" style="52" customWidth="1"/>
    <col min="522" max="522" width="8.88571428571429" style="52"/>
    <col min="523" max="523" width="33.2190476190476" style="52" customWidth="1"/>
    <col min="524" max="524" width="15.6666666666667" style="52" customWidth="1"/>
    <col min="525" max="770" width="8.88571428571429" style="52"/>
    <col min="771" max="771" width="3.66666666666667" style="52" customWidth="1"/>
    <col min="772" max="772" width="15.4380952380952" style="52" customWidth="1"/>
    <col min="773" max="773" width="8.88571428571429" style="52"/>
    <col min="774" max="774" width="30.8857142857143" style="52" customWidth="1"/>
    <col min="775" max="776" width="8.88571428571429" style="52"/>
    <col min="777" max="777" width="46.4380952380952" style="52" customWidth="1"/>
    <col min="778" max="778" width="8.88571428571429" style="52"/>
    <col min="779" max="779" width="33.2190476190476" style="52" customWidth="1"/>
    <col min="780" max="780" width="15.6666666666667" style="52" customWidth="1"/>
    <col min="781" max="1026" width="8.88571428571429" style="52"/>
    <col min="1027" max="1027" width="3.66666666666667" style="52" customWidth="1"/>
    <col min="1028" max="1028" width="15.4380952380952" style="52" customWidth="1"/>
    <col min="1029" max="1029" width="8.88571428571429" style="52"/>
    <col min="1030" max="1030" width="30.8857142857143" style="52" customWidth="1"/>
    <col min="1031" max="1032" width="8.88571428571429" style="52"/>
    <col min="1033" max="1033" width="46.4380952380952" style="52" customWidth="1"/>
    <col min="1034" max="1034" width="8.88571428571429" style="52"/>
    <col min="1035" max="1035" width="33.2190476190476" style="52" customWidth="1"/>
    <col min="1036" max="1036" width="15.6666666666667" style="52" customWidth="1"/>
    <col min="1037" max="1282" width="8.88571428571429" style="52"/>
    <col min="1283" max="1283" width="3.66666666666667" style="52" customWidth="1"/>
    <col min="1284" max="1284" width="15.4380952380952" style="52" customWidth="1"/>
    <col min="1285" max="1285" width="8.88571428571429" style="52"/>
    <col min="1286" max="1286" width="30.8857142857143" style="52" customWidth="1"/>
    <col min="1287" max="1288" width="8.88571428571429" style="52"/>
    <col min="1289" max="1289" width="46.4380952380952" style="52" customWidth="1"/>
    <col min="1290" max="1290" width="8.88571428571429" style="52"/>
    <col min="1291" max="1291" width="33.2190476190476" style="52" customWidth="1"/>
    <col min="1292" max="1292" width="15.6666666666667" style="52" customWidth="1"/>
    <col min="1293" max="1538" width="8.88571428571429" style="52"/>
    <col min="1539" max="1539" width="3.66666666666667" style="52" customWidth="1"/>
    <col min="1540" max="1540" width="15.4380952380952" style="52" customWidth="1"/>
    <col min="1541" max="1541" width="8.88571428571429" style="52"/>
    <col min="1542" max="1542" width="30.8857142857143" style="52" customWidth="1"/>
    <col min="1543" max="1544" width="8.88571428571429" style="52"/>
    <col min="1545" max="1545" width="46.4380952380952" style="52" customWidth="1"/>
    <col min="1546" max="1546" width="8.88571428571429" style="52"/>
    <col min="1547" max="1547" width="33.2190476190476" style="52" customWidth="1"/>
    <col min="1548" max="1548" width="15.6666666666667" style="52" customWidth="1"/>
    <col min="1549" max="1794" width="8.88571428571429" style="52"/>
    <col min="1795" max="1795" width="3.66666666666667" style="52" customWidth="1"/>
    <col min="1796" max="1796" width="15.4380952380952" style="52" customWidth="1"/>
    <col min="1797" max="1797" width="8.88571428571429" style="52"/>
    <col min="1798" max="1798" width="30.8857142857143" style="52" customWidth="1"/>
    <col min="1799" max="1800" width="8.88571428571429" style="52"/>
    <col min="1801" max="1801" width="46.4380952380952" style="52" customWidth="1"/>
    <col min="1802" max="1802" width="8.88571428571429" style="52"/>
    <col min="1803" max="1803" width="33.2190476190476" style="52" customWidth="1"/>
    <col min="1804" max="1804" width="15.6666666666667" style="52" customWidth="1"/>
    <col min="1805" max="2050" width="8.88571428571429" style="52"/>
    <col min="2051" max="2051" width="3.66666666666667" style="52" customWidth="1"/>
    <col min="2052" max="2052" width="15.4380952380952" style="52" customWidth="1"/>
    <col min="2053" max="2053" width="8.88571428571429" style="52"/>
    <col min="2054" max="2054" width="30.8857142857143" style="52" customWidth="1"/>
    <col min="2055" max="2056" width="8.88571428571429" style="52"/>
    <col min="2057" max="2057" width="46.4380952380952" style="52" customWidth="1"/>
    <col min="2058" max="2058" width="8.88571428571429" style="52"/>
    <col min="2059" max="2059" width="33.2190476190476" style="52" customWidth="1"/>
    <col min="2060" max="2060" width="15.6666666666667" style="52" customWidth="1"/>
    <col min="2061" max="2306" width="8.88571428571429" style="52"/>
    <col min="2307" max="2307" width="3.66666666666667" style="52" customWidth="1"/>
    <col min="2308" max="2308" width="15.4380952380952" style="52" customWidth="1"/>
    <col min="2309" max="2309" width="8.88571428571429" style="52"/>
    <col min="2310" max="2310" width="30.8857142857143" style="52" customWidth="1"/>
    <col min="2311" max="2312" width="8.88571428571429" style="52"/>
    <col min="2313" max="2313" width="46.4380952380952" style="52" customWidth="1"/>
    <col min="2314" max="2314" width="8.88571428571429" style="52"/>
    <col min="2315" max="2315" width="33.2190476190476" style="52" customWidth="1"/>
    <col min="2316" max="2316" width="15.6666666666667" style="52" customWidth="1"/>
    <col min="2317" max="2562" width="8.88571428571429" style="52"/>
    <col min="2563" max="2563" width="3.66666666666667" style="52" customWidth="1"/>
    <col min="2564" max="2564" width="15.4380952380952" style="52" customWidth="1"/>
    <col min="2565" max="2565" width="8.88571428571429" style="52"/>
    <col min="2566" max="2566" width="30.8857142857143" style="52" customWidth="1"/>
    <col min="2567" max="2568" width="8.88571428571429" style="52"/>
    <col min="2569" max="2569" width="46.4380952380952" style="52" customWidth="1"/>
    <col min="2570" max="2570" width="8.88571428571429" style="52"/>
    <col min="2571" max="2571" width="33.2190476190476" style="52" customWidth="1"/>
    <col min="2572" max="2572" width="15.6666666666667" style="52" customWidth="1"/>
    <col min="2573" max="2818" width="8.88571428571429" style="52"/>
    <col min="2819" max="2819" width="3.66666666666667" style="52" customWidth="1"/>
    <col min="2820" max="2820" width="15.4380952380952" style="52" customWidth="1"/>
    <col min="2821" max="2821" width="8.88571428571429" style="52"/>
    <col min="2822" max="2822" width="30.8857142857143" style="52" customWidth="1"/>
    <col min="2823" max="2824" width="8.88571428571429" style="52"/>
    <col min="2825" max="2825" width="46.4380952380952" style="52" customWidth="1"/>
    <col min="2826" max="2826" width="8.88571428571429" style="52"/>
    <col min="2827" max="2827" width="33.2190476190476" style="52" customWidth="1"/>
    <col min="2828" max="2828" width="15.6666666666667" style="52" customWidth="1"/>
    <col min="2829" max="3074" width="8.88571428571429" style="52"/>
    <col min="3075" max="3075" width="3.66666666666667" style="52" customWidth="1"/>
    <col min="3076" max="3076" width="15.4380952380952" style="52" customWidth="1"/>
    <col min="3077" max="3077" width="8.88571428571429" style="52"/>
    <col min="3078" max="3078" width="30.8857142857143" style="52" customWidth="1"/>
    <col min="3079" max="3080" width="8.88571428571429" style="52"/>
    <col min="3081" max="3081" width="46.4380952380952" style="52" customWidth="1"/>
    <col min="3082" max="3082" width="8.88571428571429" style="52"/>
    <col min="3083" max="3083" width="33.2190476190476" style="52" customWidth="1"/>
    <col min="3084" max="3084" width="15.6666666666667" style="52" customWidth="1"/>
    <col min="3085" max="3330" width="8.88571428571429" style="52"/>
    <col min="3331" max="3331" width="3.66666666666667" style="52" customWidth="1"/>
    <col min="3332" max="3332" width="15.4380952380952" style="52" customWidth="1"/>
    <col min="3333" max="3333" width="8.88571428571429" style="52"/>
    <col min="3334" max="3334" width="30.8857142857143" style="52" customWidth="1"/>
    <col min="3335" max="3336" width="8.88571428571429" style="52"/>
    <col min="3337" max="3337" width="46.4380952380952" style="52" customWidth="1"/>
    <col min="3338" max="3338" width="8.88571428571429" style="52"/>
    <col min="3339" max="3339" width="33.2190476190476" style="52" customWidth="1"/>
    <col min="3340" max="3340" width="15.6666666666667" style="52" customWidth="1"/>
    <col min="3341" max="3586" width="8.88571428571429" style="52"/>
    <col min="3587" max="3587" width="3.66666666666667" style="52" customWidth="1"/>
    <col min="3588" max="3588" width="15.4380952380952" style="52" customWidth="1"/>
    <col min="3589" max="3589" width="8.88571428571429" style="52"/>
    <col min="3590" max="3590" width="30.8857142857143" style="52" customWidth="1"/>
    <col min="3591" max="3592" width="8.88571428571429" style="52"/>
    <col min="3593" max="3593" width="46.4380952380952" style="52" customWidth="1"/>
    <col min="3594" max="3594" width="8.88571428571429" style="52"/>
    <col min="3595" max="3595" width="33.2190476190476" style="52" customWidth="1"/>
    <col min="3596" max="3596" width="15.6666666666667" style="52" customWidth="1"/>
    <col min="3597" max="3842" width="8.88571428571429" style="52"/>
    <col min="3843" max="3843" width="3.66666666666667" style="52" customWidth="1"/>
    <col min="3844" max="3844" width="15.4380952380952" style="52" customWidth="1"/>
    <col min="3845" max="3845" width="8.88571428571429" style="52"/>
    <col min="3846" max="3846" width="30.8857142857143" style="52" customWidth="1"/>
    <col min="3847" max="3848" width="8.88571428571429" style="52"/>
    <col min="3849" max="3849" width="46.4380952380952" style="52" customWidth="1"/>
    <col min="3850" max="3850" width="8.88571428571429" style="52"/>
    <col min="3851" max="3851" width="33.2190476190476" style="52" customWidth="1"/>
    <col min="3852" max="3852" width="15.6666666666667" style="52" customWidth="1"/>
    <col min="3853" max="4098" width="8.88571428571429" style="52"/>
    <col min="4099" max="4099" width="3.66666666666667" style="52" customWidth="1"/>
    <col min="4100" max="4100" width="15.4380952380952" style="52" customWidth="1"/>
    <col min="4101" max="4101" width="8.88571428571429" style="52"/>
    <col min="4102" max="4102" width="30.8857142857143" style="52" customWidth="1"/>
    <col min="4103" max="4104" width="8.88571428571429" style="52"/>
    <col min="4105" max="4105" width="46.4380952380952" style="52" customWidth="1"/>
    <col min="4106" max="4106" width="8.88571428571429" style="52"/>
    <col min="4107" max="4107" width="33.2190476190476" style="52" customWidth="1"/>
    <col min="4108" max="4108" width="15.6666666666667" style="52" customWidth="1"/>
    <col min="4109" max="4354" width="8.88571428571429" style="52"/>
    <col min="4355" max="4355" width="3.66666666666667" style="52" customWidth="1"/>
    <col min="4356" max="4356" width="15.4380952380952" style="52" customWidth="1"/>
    <col min="4357" max="4357" width="8.88571428571429" style="52"/>
    <col min="4358" max="4358" width="30.8857142857143" style="52" customWidth="1"/>
    <col min="4359" max="4360" width="8.88571428571429" style="52"/>
    <col min="4361" max="4361" width="46.4380952380952" style="52" customWidth="1"/>
    <col min="4362" max="4362" width="8.88571428571429" style="52"/>
    <col min="4363" max="4363" width="33.2190476190476" style="52" customWidth="1"/>
    <col min="4364" max="4364" width="15.6666666666667" style="52" customWidth="1"/>
    <col min="4365" max="4610" width="8.88571428571429" style="52"/>
    <col min="4611" max="4611" width="3.66666666666667" style="52" customWidth="1"/>
    <col min="4612" max="4612" width="15.4380952380952" style="52" customWidth="1"/>
    <col min="4613" max="4613" width="8.88571428571429" style="52"/>
    <col min="4614" max="4614" width="30.8857142857143" style="52" customWidth="1"/>
    <col min="4615" max="4616" width="8.88571428571429" style="52"/>
    <col min="4617" max="4617" width="46.4380952380952" style="52" customWidth="1"/>
    <col min="4618" max="4618" width="8.88571428571429" style="52"/>
    <col min="4619" max="4619" width="33.2190476190476" style="52" customWidth="1"/>
    <col min="4620" max="4620" width="15.6666666666667" style="52" customWidth="1"/>
    <col min="4621" max="4866" width="8.88571428571429" style="52"/>
    <col min="4867" max="4867" width="3.66666666666667" style="52" customWidth="1"/>
    <col min="4868" max="4868" width="15.4380952380952" style="52" customWidth="1"/>
    <col min="4869" max="4869" width="8.88571428571429" style="52"/>
    <col min="4870" max="4870" width="30.8857142857143" style="52" customWidth="1"/>
    <col min="4871" max="4872" width="8.88571428571429" style="52"/>
    <col min="4873" max="4873" width="46.4380952380952" style="52" customWidth="1"/>
    <col min="4874" max="4874" width="8.88571428571429" style="52"/>
    <col min="4875" max="4875" width="33.2190476190476" style="52" customWidth="1"/>
    <col min="4876" max="4876" width="15.6666666666667" style="52" customWidth="1"/>
    <col min="4877" max="5122" width="8.88571428571429" style="52"/>
    <col min="5123" max="5123" width="3.66666666666667" style="52" customWidth="1"/>
    <col min="5124" max="5124" width="15.4380952380952" style="52" customWidth="1"/>
    <col min="5125" max="5125" width="8.88571428571429" style="52"/>
    <col min="5126" max="5126" width="30.8857142857143" style="52" customWidth="1"/>
    <col min="5127" max="5128" width="8.88571428571429" style="52"/>
    <col min="5129" max="5129" width="46.4380952380952" style="52" customWidth="1"/>
    <col min="5130" max="5130" width="8.88571428571429" style="52"/>
    <col min="5131" max="5131" width="33.2190476190476" style="52" customWidth="1"/>
    <col min="5132" max="5132" width="15.6666666666667" style="52" customWidth="1"/>
    <col min="5133" max="5378" width="8.88571428571429" style="52"/>
    <col min="5379" max="5379" width="3.66666666666667" style="52" customWidth="1"/>
    <col min="5380" max="5380" width="15.4380952380952" style="52" customWidth="1"/>
    <col min="5381" max="5381" width="8.88571428571429" style="52"/>
    <col min="5382" max="5382" width="30.8857142857143" style="52" customWidth="1"/>
    <col min="5383" max="5384" width="8.88571428571429" style="52"/>
    <col min="5385" max="5385" width="46.4380952380952" style="52" customWidth="1"/>
    <col min="5386" max="5386" width="8.88571428571429" style="52"/>
    <col min="5387" max="5387" width="33.2190476190476" style="52" customWidth="1"/>
    <col min="5388" max="5388" width="15.6666666666667" style="52" customWidth="1"/>
    <col min="5389" max="5634" width="8.88571428571429" style="52"/>
    <col min="5635" max="5635" width="3.66666666666667" style="52" customWidth="1"/>
    <col min="5636" max="5636" width="15.4380952380952" style="52" customWidth="1"/>
    <col min="5637" max="5637" width="8.88571428571429" style="52"/>
    <col min="5638" max="5638" width="30.8857142857143" style="52" customWidth="1"/>
    <col min="5639" max="5640" width="8.88571428571429" style="52"/>
    <col min="5641" max="5641" width="46.4380952380952" style="52" customWidth="1"/>
    <col min="5642" max="5642" width="8.88571428571429" style="52"/>
    <col min="5643" max="5643" width="33.2190476190476" style="52" customWidth="1"/>
    <col min="5644" max="5644" width="15.6666666666667" style="52" customWidth="1"/>
    <col min="5645" max="5890" width="8.88571428571429" style="52"/>
    <col min="5891" max="5891" width="3.66666666666667" style="52" customWidth="1"/>
    <col min="5892" max="5892" width="15.4380952380952" style="52" customWidth="1"/>
    <col min="5893" max="5893" width="8.88571428571429" style="52"/>
    <col min="5894" max="5894" width="30.8857142857143" style="52" customWidth="1"/>
    <col min="5895" max="5896" width="8.88571428571429" style="52"/>
    <col min="5897" max="5897" width="46.4380952380952" style="52" customWidth="1"/>
    <col min="5898" max="5898" width="8.88571428571429" style="52"/>
    <col min="5899" max="5899" width="33.2190476190476" style="52" customWidth="1"/>
    <col min="5900" max="5900" width="15.6666666666667" style="52" customWidth="1"/>
    <col min="5901" max="6146" width="8.88571428571429" style="52"/>
    <col min="6147" max="6147" width="3.66666666666667" style="52" customWidth="1"/>
    <col min="6148" max="6148" width="15.4380952380952" style="52" customWidth="1"/>
    <col min="6149" max="6149" width="8.88571428571429" style="52"/>
    <col min="6150" max="6150" width="30.8857142857143" style="52" customWidth="1"/>
    <col min="6151" max="6152" width="8.88571428571429" style="52"/>
    <col min="6153" max="6153" width="46.4380952380952" style="52" customWidth="1"/>
    <col min="6154" max="6154" width="8.88571428571429" style="52"/>
    <col min="6155" max="6155" width="33.2190476190476" style="52" customWidth="1"/>
    <col min="6156" max="6156" width="15.6666666666667" style="52" customWidth="1"/>
    <col min="6157" max="6402" width="8.88571428571429" style="52"/>
    <col min="6403" max="6403" width="3.66666666666667" style="52" customWidth="1"/>
    <col min="6404" max="6404" width="15.4380952380952" style="52" customWidth="1"/>
    <col min="6405" max="6405" width="8.88571428571429" style="52"/>
    <col min="6406" max="6406" width="30.8857142857143" style="52" customWidth="1"/>
    <col min="6407" max="6408" width="8.88571428571429" style="52"/>
    <col min="6409" max="6409" width="46.4380952380952" style="52" customWidth="1"/>
    <col min="6410" max="6410" width="8.88571428571429" style="52"/>
    <col min="6411" max="6411" width="33.2190476190476" style="52" customWidth="1"/>
    <col min="6412" max="6412" width="15.6666666666667" style="52" customWidth="1"/>
    <col min="6413" max="6658" width="8.88571428571429" style="52"/>
    <col min="6659" max="6659" width="3.66666666666667" style="52" customWidth="1"/>
    <col min="6660" max="6660" width="15.4380952380952" style="52" customWidth="1"/>
    <col min="6661" max="6661" width="8.88571428571429" style="52"/>
    <col min="6662" max="6662" width="30.8857142857143" style="52" customWidth="1"/>
    <col min="6663" max="6664" width="8.88571428571429" style="52"/>
    <col min="6665" max="6665" width="46.4380952380952" style="52" customWidth="1"/>
    <col min="6666" max="6666" width="8.88571428571429" style="52"/>
    <col min="6667" max="6667" width="33.2190476190476" style="52" customWidth="1"/>
    <col min="6668" max="6668" width="15.6666666666667" style="52" customWidth="1"/>
    <col min="6669" max="6914" width="8.88571428571429" style="52"/>
    <col min="6915" max="6915" width="3.66666666666667" style="52" customWidth="1"/>
    <col min="6916" max="6916" width="15.4380952380952" style="52" customWidth="1"/>
    <col min="6917" max="6917" width="8.88571428571429" style="52"/>
    <col min="6918" max="6918" width="30.8857142857143" style="52" customWidth="1"/>
    <col min="6919" max="6920" width="8.88571428571429" style="52"/>
    <col min="6921" max="6921" width="46.4380952380952" style="52" customWidth="1"/>
    <col min="6922" max="6922" width="8.88571428571429" style="52"/>
    <col min="6923" max="6923" width="33.2190476190476" style="52" customWidth="1"/>
    <col min="6924" max="6924" width="15.6666666666667" style="52" customWidth="1"/>
    <col min="6925" max="7170" width="8.88571428571429" style="52"/>
    <col min="7171" max="7171" width="3.66666666666667" style="52" customWidth="1"/>
    <col min="7172" max="7172" width="15.4380952380952" style="52" customWidth="1"/>
    <col min="7173" max="7173" width="8.88571428571429" style="52"/>
    <col min="7174" max="7174" width="30.8857142857143" style="52" customWidth="1"/>
    <col min="7175" max="7176" width="8.88571428571429" style="52"/>
    <col min="7177" max="7177" width="46.4380952380952" style="52" customWidth="1"/>
    <col min="7178" max="7178" width="8.88571428571429" style="52"/>
    <col min="7179" max="7179" width="33.2190476190476" style="52" customWidth="1"/>
    <col min="7180" max="7180" width="15.6666666666667" style="52" customWidth="1"/>
    <col min="7181" max="7426" width="8.88571428571429" style="52"/>
    <col min="7427" max="7427" width="3.66666666666667" style="52" customWidth="1"/>
    <col min="7428" max="7428" width="15.4380952380952" style="52" customWidth="1"/>
    <col min="7429" max="7429" width="8.88571428571429" style="52"/>
    <col min="7430" max="7430" width="30.8857142857143" style="52" customWidth="1"/>
    <col min="7431" max="7432" width="8.88571428571429" style="52"/>
    <col min="7433" max="7433" width="46.4380952380952" style="52" customWidth="1"/>
    <col min="7434" max="7434" width="8.88571428571429" style="52"/>
    <col min="7435" max="7435" width="33.2190476190476" style="52" customWidth="1"/>
    <col min="7436" max="7436" width="15.6666666666667" style="52" customWidth="1"/>
    <col min="7437" max="7682" width="8.88571428571429" style="52"/>
    <col min="7683" max="7683" width="3.66666666666667" style="52" customWidth="1"/>
    <col min="7684" max="7684" width="15.4380952380952" style="52" customWidth="1"/>
    <col min="7685" max="7685" width="8.88571428571429" style="52"/>
    <col min="7686" max="7686" width="30.8857142857143" style="52" customWidth="1"/>
    <col min="7687" max="7688" width="8.88571428571429" style="52"/>
    <col min="7689" max="7689" width="46.4380952380952" style="52" customWidth="1"/>
    <col min="7690" max="7690" width="8.88571428571429" style="52"/>
    <col min="7691" max="7691" width="33.2190476190476" style="52" customWidth="1"/>
    <col min="7692" max="7692" width="15.6666666666667" style="52" customWidth="1"/>
    <col min="7693" max="7938" width="8.88571428571429" style="52"/>
    <col min="7939" max="7939" width="3.66666666666667" style="52" customWidth="1"/>
    <col min="7940" max="7940" width="15.4380952380952" style="52" customWidth="1"/>
    <col min="7941" max="7941" width="8.88571428571429" style="52"/>
    <col min="7942" max="7942" width="30.8857142857143" style="52" customWidth="1"/>
    <col min="7943" max="7944" width="8.88571428571429" style="52"/>
    <col min="7945" max="7945" width="46.4380952380952" style="52" customWidth="1"/>
    <col min="7946" max="7946" width="8.88571428571429" style="52"/>
    <col min="7947" max="7947" width="33.2190476190476" style="52" customWidth="1"/>
    <col min="7948" max="7948" width="15.6666666666667" style="52" customWidth="1"/>
    <col min="7949" max="8194" width="8.88571428571429" style="52"/>
    <col min="8195" max="8195" width="3.66666666666667" style="52" customWidth="1"/>
    <col min="8196" max="8196" width="15.4380952380952" style="52" customWidth="1"/>
    <col min="8197" max="8197" width="8.88571428571429" style="52"/>
    <col min="8198" max="8198" width="30.8857142857143" style="52" customWidth="1"/>
    <col min="8199" max="8200" width="8.88571428571429" style="52"/>
    <col min="8201" max="8201" width="46.4380952380952" style="52" customWidth="1"/>
    <col min="8202" max="8202" width="8.88571428571429" style="52"/>
    <col min="8203" max="8203" width="33.2190476190476" style="52" customWidth="1"/>
    <col min="8204" max="8204" width="15.6666666666667" style="52" customWidth="1"/>
    <col min="8205" max="8450" width="8.88571428571429" style="52"/>
    <col min="8451" max="8451" width="3.66666666666667" style="52" customWidth="1"/>
    <col min="8452" max="8452" width="15.4380952380952" style="52" customWidth="1"/>
    <col min="8453" max="8453" width="8.88571428571429" style="52"/>
    <col min="8454" max="8454" width="30.8857142857143" style="52" customWidth="1"/>
    <col min="8455" max="8456" width="8.88571428571429" style="52"/>
    <col min="8457" max="8457" width="46.4380952380952" style="52" customWidth="1"/>
    <col min="8458" max="8458" width="8.88571428571429" style="52"/>
    <col min="8459" max="8459" width="33.2190476190476" style="52" customWidth="1"/>
    <col min="8460" max="8460" width="15.6666666666667" style="52" customWidth="1"/>
    <col min="8461" max="8706" width="8.88571428571429" style="52"/>
    <col min="8707" max="8707" width="3.66666666666667" style="52" customWidth="1"/>
    <col min="8708" max="8708" width="15.4380952380952" style="52" customWidth="1"/>
    <col min="8709" max="8709" width="8.88571428571429" style="52"/>
    <col min="8710" max="8710" width="30.8857142857143" style="52" customWidth="1"/>
    <col min="8711" max="8712" width="8.88571428571429" style="52"/>
    <col min="8713" max="8713" width="46.4380952380952" style="52" customWidth="1"/>
    <col min="8714" max="8714" width="8.88571428571429" style="52"/>
    <col min="8715" max="8715" width="33.2190476190476" style="52" customWidth="1"/>
    <col min="8716" max="8716" width="15.6666666666667" style="52" customWidth="1"/>
    <col min="8717" max="8962" width="8.88571428571429" style="52"/>
    <col min="8963" max="8963" width="3.66666666666667" style="52" customWidth="1"/>
    <col min="8964" max="8964" width="15.4380952380952" style="52" customWidth="1"/>
    <col min="8965" max="8965" width="8.88571428571429" style="52"/>
    <col min="8966" max="8966" width="30.8857142857143" style="52" customWidth="1"/>
    <col min="8967" max="8968" width="8.88571428571429" style="52"/>
    <col min="8969" max="8969" width="46.4380952380952" style="52" customWidth="1"/>
    <col min="8970" max="8970" width="8.88571428571429" style="52"/>
    <col min="8971" max="8971" width="33.2190476190476" style="52" customWidth="1"/>
    <col min="8972" max="8972" width="15.6666666666667" style="52" customWidth="1"/>
    <col min="8973" max="9218" width="8.88571428571429" style="52"/>
    <col min="9219" max="9219" width="3.66666666666667" style="52" customWidth="1"/>
    <col min="9220" max="9220" width="15.4380952380952" style="52" customWidth="1"/>
    <col min="9221" max="9221" width="8.88571428571429" style="52"/>
    <col min="9222" max="9222" width="30.8857142857143" style="52" customWidth="1"/>
    <col min="9223" max="9224" width="8.88571428571429" style="52"/>
    <col min="9225" max="9225" width="46.4380952380952" style="52" customWidth="1"/>
    <col min="9226" max="9226" width="8.88571428571429" style="52"/>
    <col min="9227" max="9227" width="33.2190476190476" style="52" customWidth="1"/>
    <col min="9228" max="9228" width="15.6666666666667" style="52" customWidth="1"/>
    <col min="9229" max="9474" width="8.88571428571429" style="52"/>
    <col min="9475" max="9475" width="3.66666666666667" style="52" customWidth="1"/>
    <col min="9476" max="9476" width="15.4380952380952" style="52" customWidth="1"/>
    <col min="9477" max="9477" width="8.88571428571429" style="52"/>
    <col min="9478" max="9478" width="30.8857142857143" style="52" customWidth="1"/>
    <col min="9479" max="9480" width="8.88571428571429" style="52"/>
    <col min="9481" max="9481" width="46.4380952380952" style="52" customWidth="1"/>
    <col min="9482" max="9482" width="8.88571428571429" style="52"/>
    <col min="9483" max="9483" width="33.2190476190476" style="52" customWidth="1"/>
    <col min="9484" max="9484" width="15.6666666666667" style="52" customWidth="1"/>
    <col min="9485" max="9730" width="8.88571428571429" style="52"/>
    <col min="9731" max="9731" width="3.66666666666667" style="52" customWidth="1"/>
    <col min="9732" max="9732" width="15.4380952380952" style="52" customWidth="1"/>
    <col min="9733" max="9733" width="8.88571428571429" style="52"/>
    <col min="9734" max="9734" width="30.8857142857143" style="52" customWidth="1"/>
    <col min="9735" max="9736" width="8.88571428571429" style="52"/>
    <col min="9737" max="9737" width="46.4380952380952" style="52" customWidth="1"/>
    <col min="9738" max="9738" width="8.88571428571429" style="52"/>
    <col min="9739" max="9739" width="33.2190476190476" style="52" customWidth="1"/>
    <col min="9740" max="9740" width="15.6666666666667" style="52" customWidth="1"/>
    <col min="9741" max="9986" width="8.88571428571429" style="52"/>
    <col min="9987" max="9987" width="3.66666666666667" style="52" customWidth="1"/>
    <col min="9988" max="9988" width="15.4380952380952" style="52" customWidth="1"/>
    <col min="9989" max="9989" width="8.88571428571429" style="52"/>
    <col min="9990" max="9990" width="30.8857142857143" style="52" customWidth="1"/>
    <col min="9991" max="9992" width="8.88571428571429" style="52"/>
    <col min="9993" max="9993" width="46.4380952380952" style="52" customWidth="1"/>
    <col min="9994" max="9994" width="8.88571428571429" style="52"/>
    <col min="9995" max="9995" width="33.2190476190476" style="52" customWidth="1"/>
    <col min="9996" max="9996" width="15.6666666666667" style="52" customWidth="1"/>
    <col min="9997" max="10242" width="8.88571428571429" style="52"/>
    <col min="10243" max="10243" width="3.66666666666667" style="52" customWidth="1"/>
    <col min="10244" max="10244" width="15.4380952380952" style="52" customWidth="1"/>
    <col min="10245" max="10245" width="8.88571428571429" style="52"/>
    <col min="10246" max="10246" width="30.8857142857143" style="52" customWidth="1"/>
    <col min="10247" max="10248" width="8.88571428571429" style="52"/>
    <col min="10249" max="10249" width="46.4380952380952" style="52" customWidth="1"/>
    <col min="10250" max="10250" width="8.88571428571429" style="52"/>
    <col min="10251" max="10251" width="33.2190476190476" style="52" customWidth="1"/>
    <col min="10252" max="10252" width="15.6666666666667" style="52" customWidth="1"/>
    <col min="10253" max="10498" width="8.88571428571429" style="52"/>
    <col min="10499" max="10499" width="3.66666666666667" style="52" customWidth="1"/>
    <col min="10500" max="10500" width="15.4380952380952" style="52" customWidth="1"/>
    <col min="10501" max="10501" width="8.88571428571429" style="52"/>
    <col min="10502" max="10502" width="30.8857142857143" style="52" customWidth="1"/>
    <col min="10503" max="10504" width="8.88571428571429" style="52"/>
    <col min="10505" max="10505" width="46.4380952380952" style="52" customWidth="1"/>
    <col min="10506" max="10506" width="8.88571428571429" style="52"/>
    <col min="10507" max="10507" width="33.2190476190476" style="52" customWidth="1"/>
    <col min="10508" max="10508" width="15.6666666666667" style="52" customWidth="1"/>
    <col min="10509" max="10754" width="8.88571428571429" style="52"/>
    <col min="10755" max="10755" width="3.66666666666667" style="52" customWidth="1"/>
    <col min="10756" max="10756" width="15.4380952380952" style="52" customWidth="1"/>
    <col min="10757" max="10757" width="8.88571428571429" style="52"/>
    <col min="10758" max="10758" width="30.8857142857143" style="52" customWidth="1"/>
    <col min="10759" max="10760" width="8.88571428571429" style="52"/>
    <col min="10761" max="10761" width="46.4380952380952" style="52" customWidth="1"/>
    <col min="10762" max="10762" width="8.88571428571429" style="52"/>
    <col min="10763" max="10763" width="33.2190476190476" style="52" customWidth="1"/>
    <col min="10764" max="10764" width="15.6666666666667" style="52" customWidth="1"/>
    <col min="10765" max="11010" width="8.88571428571429" style="52"/>
    <col min="11011" max="11011" width="3.66666666666667" style="52" customWidth="1"/>
    <col min="11012" max="11012" width="15.4380952380952" style="52" customWidth="1"/>
    <col min="11013" max="11013" width="8.88571428571429" style="52"/>
    <col min="11014" max="11014" width="30.8857142857143" style="52" customWidth="1"/>
    <col min="11015" max="11016" width="8.88571428571429" style="52"/>
    <col min="11017" max="11017" width="46.4380952380952" style="52" customWidth="1"/>
    <col min="11018" max="11018" width="8.88571428571429" style="52"/>
    <col min="11019" max="11019" width="33.2190476190476" style="52" customWidth="1"/>
    <col min="11020" max="11020" width="15.6666666666667" style="52" customWidth="1"/>
    <col min="11021" max="11266" width="8.88571428571429" style="52"/>
    <col min="11267" max="11267" width="3.66666666666667" style="52" customWidth="1"/>
    <col min="11268" max="11268" width="15.4380952380952" style="52" customWidth="1"/>
    <col min="11269" max="11269" width="8.88571428571429" style="52"/>
    <col min="11270" max="11270" width="30.8857142857143" style="52" customWidth="1"/>
    <col min="11271" max="11272" width="8.88571428571429" style="52"/>
    <col min="11273" max="11273" width="46.4380952380952" style="52" customWidth="1"/>
    <col min="11274" max="11274" width="8.88571428571429" style="52"/>
    <col min="11275" max="11275" width="33.2190476190476" style="52" customWidth="1"/>
    <col min="11276" max="11276" width="15.6666666666667" style="52" customWidth="1"/>
    <col min="11277" max="11522" width="8.88571428571429" style="52"/>
    <col min="11523" max="11523" width="3.66666666666667" style="52" customWidth="1"/>
    <col min="11524" max="11524" width="15.4380952380952" style="52" customWidth="1"/>
    <col min="11525" max="11525" width="8.88571428571429" style="52"/>
    <col min="11526" max="11526" width="30.8857142857143" style="52" customWidth="1"/>
    <col min="11527" max="11528" width="8.88571428571429" style="52"/>
    <col min="11529" max="11529" width="46.4380952380952" style="52" customWidth="1"/>
    <col min="11530" max="11530" width="8.88571428571429" style="52"/>
    <col min="11531" max="11531" width="33.2190476190476" style="52" customWidth="1"/>
    <col min="11532" max="11532" width="15.6666666666667" style="52" customWidth="1"/>
    <col min="11533" max="11778" width="8.88571428571429" style="52"/>
    <col min="11779" max="11779" width="3.66666666666667" style="52" customWidth="1"/>
    <col min="11780" max="11780" width="15.4380952380952" style="52" customWidth="1"/>
    <col min="11781" max="11781" width="8.88571428571429" style="52"/>
    <col min="11782" max="11782" width="30.8857142857143" style="52" customWidth="1"/>
    <col min="11783" max="11784" width="8.88571428571429" style="52"/>
    <col min="11785" max="11785" width="46.4380952380952" style="52" customWidth="1"/>
    <col min="11786" max="11786" width="8.88571428571429" style="52"/>
    <col min="11787" max="11787" width="33.2190476190476" style="52" customWidth="1"/>
    <col min="11788" max="11788" width="15.6666666666667" style="52" customWidth="1"/>
    <col min="11789" max="12034" width="8.88571428571429" style="52"/>
    <col min="12035" max="12035" width="3.66666666666667" style="52" customWidth="1"/>
    <col min="12036" max="12036" width="15.4380952380952" style="52" customWidth="1"/>
    <col min="12037" max="12037" width="8.88571428571429" style="52"/>
    <col min="12038" max="12038" width="30.8857142857143" style="52" customWidth="1"/>
    <col min="12039" max="12040" width="8.88571428571429" style="52"/>
    <col min="12041" max="12041" width="46.4380952380952" style="52" customWidth="1"/>
    <col min="12042" max="12042" width="8.88571428571429" style="52"/>
    <col min="12043" max="12043" width="33.2190476190476" style="52" customWidth="1"/>
    <col min="12044" max="12044" width="15.6666666666667" style="52" customWidth="1"/>
    <col min="12045" max="12290" width="8.88571428571429" style="52"/>
    <col min="12291" max="12291" width="3.66666666666667" style="52" customWidth="1"/>
    <col min="12292" max="12292" width="15.4380952380952" style="52" customWidth="1"/>
    <col min="12293" max="12293" width="8.88571428571429" style="52"/>
    <col min="12294" max="12294" width="30.8857142857143" style="52" customWidth="1"/>
    <col min="12295" max="12296" width="8.88571428571429" style="52"/>
    <col min="12297" max="12297" width="46.4380952380952" style="52" customWidth="1"/>
    <col min="12298" max="12298" width="8.88571428571429" style="52"/>
    <col min="12299" max="12299" width="33.2190476190476" style="52" customWidth="1"/>
    <col min="12300" max="12300" width="15.6666666666667" style="52" customWidth="1"/>
    <col min="12301" max="12546" width="8.88571428571429" style="52"/>
    <col min="12547" max="12547" width="3.66666666666667" style="52" customWidth="1"/>
    <col min="12548" max="12548" width="15.4380952380952" style="52" customWidth="1"/>
    <col min="12549" max="12549" width="8.88571428571429" style="52"/>
    <col min="12550" max="12550" width="30.8857142857143" style="52" customWidth="1"/>
    <col min="12551" max="12552" width="8.88571428571429" style="52"/>
    <col min="12553" max="12553" width="46.4380952380952" style="52" customWidth="1"/>
    <col min="12554" max="12554" width="8.88571428571429" style="52"/>
    <col min="12555" max="12555" width="33.2190476190476" style="52" customWidth="1"/>
    <col min="12556" max="12556" width="15.6666666666667" style="52" customWidth="1"/>
    <col min="12557" max="12802" width="8.88571428571429" style="52"/>
    <col min="12803" max="12803" width="3.66666666666667" style="52" customWidth="1"/>
    <col min="12804" max="12804" width="15.4380952380952" style="52" customWidth="1"/>
    <col min="12805" max="12805" width="8.88571428571429" style="52"/>
    <col min="12806" max="12806" width="30.8857142857143" style="52" customWidth="1"/>
    <col min="12807" max="12808" width="8.88571428571429" style="52"/>
    <col min="12809" max="12809" width="46.4380952380952" style="52" customWidth="1"/>
    <col min="12810" max="12810" width="8.88571428571429" style="52"/>
    <col min="12811" max="12811" width="33.2190476190476" style="52" customWidth="1"/>
    <col min="12812" max="12812" width="15.6666666666667" style="52" customWidth="1"/>
    <col min="12813" max="13058" width="8.88571428571429" style="52"/>
    <col min="13059" max="13059" width="3.66666666666667" style="52" customWidth="1"/>
    <col min="13060" max="13060" width="15.4380952380952" style="52" customWidth="1"/>
    <col min="13061" max="13061" width="8.88571428571429" style="52"/>
    <col min="13062" max="13062" width="30.8857142857143" style="52" customWidth="1"/>
    <col min="13063" max="13064" width="8.88571428571429" style="52"/>
    <col min="13065" max="13065" width="46.4380952380952" style="52" customWidth="1"/>
    <col min="13066" max="13066" width="8.88571428571429" style="52"/>
    <col min="13067" max="13067" width="33.2190476190476" style="52" customWidth="1"/>
    <col min="13068" max="13068" width="15.6666666666667" style="52" customWidth="1"/>
    <col min="13069" max="13314" width="8.88571428571429" style="52"/>
    <col min="13315" max="13315" width="3.66666666666667" style="52" customWidth="1"/>
    <col min="13316" max="13316" width="15.4380952380952" style="52" customWidth="1"/>
    <col min="13317" max="13317" width="8.88571428571429" style="52"/>
    <col min="13318" max="13318" width="30.8857142857143" style="52" customWidth="1"/>
    <col min="13319" max="13320" width="8.88571428571429" style="52"/>
    <col min="13321" max="13321" width="46.4380952380952" style="52" customWidth="1"/>
    <col min="13322" max="13322" width="8.88571428571429" style="52"/>
    <col min="13323" max="13323" width="33.2190476190476" style="52" customWidth="1"/>
    <col min="13324" max="13324" width="15.6666666666667" style="52" customWidth="1"/>
    <col min="13325" max="13570" width="8.88571428571429" style="52"/>
    <col min="13571" max="13571" width="3.66666666666667" style="52" customWidth="1"/>
    <col min="13572" max="13572" width="15.4380952380952" style="52" customWidth="1"/>
    <col min="13573" max="13573" width="8.88571428571429" style="52"/>
    <col min="13574" max="13574" width="30.8857142857143" style="52" customWidth="1"/>
    <col min="13575" max="13576" width="8.88571428571429" style="52"/>
    <col min="13577" max="13577" width="46.4380952380952" style="52" customWidth="1"/>
    <col min="13578" max="13578" width="8.88571428571429" style="52"/>
    <col min="13579" max="13579" width="33.2190476190476" style="52" customWidth="1"/>
    <col min="13580" max="13580" width="15.6666666666667" style="52" customWidth="1"/>
    <col min="13581" max="13826" width="8.88571428571429" style="52"/>
    <col min="13827" max="13827" width="3.66666666666667" style="52" customWidth="1"/>
    <col min="13828" max="13828" width="15.4380952380952" style="52" customWidth="1"/>
    <col min="13829" max="13829" width="8.88571428571429" style="52"/>
    <col min="13830" max="13830" width="30.8857142857143" style="52" customWidth="1"/>
    <col min="13831" max="13832" width="8.88571428571429" style="52"/>
    <col min="13833" max="13833" width="46.4380952380952" style="52" customWidth="1"/>
    <col min="13834" max="13834" width="8.88571428571429" style="52"/>
    <col min="13835" max="13835" width="33.2190476190476" style="52" customWidth="1"/>
    <col min="13836" max="13836" width="15.6666666666667" style="52" customWidth="1"/>
    <col min="13837" max="14082" width="8.88571428571429" style="52"/>
    <col min="14083" max="14083" width="3.66666666666667" style="52" customWidth="1"/>
    <col min="14084" max="14084" width="15.4380952380952" style="52" customWidth="1"/>
    <col min="14085" max="14085" width="8.88571428571429" style="52"/>
    <col min="14086" max="14086" width="30.8857142857143" style="52" customWidth="1"/>
    <col min="14087" max="14088" width="8.88571428571429" style="52"/>
    <col min="14089" max="14089" width="46.4380952380952" style="52" customWidth="1"/>
    <col min="14090" max="14090" width="8.88571428571429" style="52"/>
    <col min="14091" max="14091" width="33.2190476190476" style="52" customWidth="1"/>
    <col min="14092" max="14092" width="15.6666666666667" style="52" customWidth="1"/>
    <col min="14093" max="14338" width="8.88571428571429" style="52"/>
    <col min="14339" max="14339" width="3.66666666666667" style="52" customWidth="1"/>
    <col min="14340" max="14340" width="15.4380952380952" style="52" customWidth="1"/>
    <col min="14341" max="14341" width="8.88571428571429" style="52"/>
    <col min="14342" max="14342" width="30.8857142857143" style="52" customWidth="1"/>
    <col min="14343" max="14344" width="8.88571428571429" style="52"/>
    <col min="14345" max="14345" width="46.4380952380952" style="52" customWidth="1"/>
    <col min="14346" max="14346" width="8.88571428571429" style="52"/>
    <col min="14347" max="14347" width="33.2190476190476" style="52" customWidth="1"/>
    <col min="14348" max="14348" width="15.6666666666667" style="52" customWidth="1"/>
    <col min="14349" max="14594" width="8.88571428571429" style="52"/>
    <col min="14595" max="14595" width="3.66666666666667" style="52" customWidth="1"/>
    <col min="14596" max="14596" width="15.4380952380952" style="52" customWidth="1"/>
    <col min="14597" max="14597" width="8.88571428571429" style="52"/>
    <col min="14598" max="14598" width="30.8857142857143" style="52" customWidth="1"/>
    <col min="14599" max="14600" width="8.88571428571429" style="52"/>
    <col min="14601" max="14601" width="46.4380952380952" style="52" customWidth="1"/>
    <col min="14602" max="14602" width="8.88571428571429" style="52"/>
    <col min="14603" max="14603" width="33.2190476190476" style="52" customWidth="1"/>
    <col min="14604" max="14604" width="15.6666666666667" style="52" customWidth="1"/>
    <col min="14605" max="14850" width="8.88571428571429" style="52"/>
    <col min="14851" max="14851" width="3.66666666666667" style="52" customWidth="1"/>
    <col min="14852" max="14852" width="15.4380952380952" style="52" customWidth="1"/>
    <col min="14853" max="14853" width="8.88571428571429" style="52"/>
    <col min="14854" max="14854" width="30.8857142857143" style="52" customWidth="1"/>
    <col min="14855" max="14856" width="8.88571428571429" style="52"/>
    <col min="14857" max="14857" width="46.4380952380952" style="52" customWidth="1"/>
    <col min="14858" max="14858" width="8.88571428571429" style="52"/>
    <col min="14859" max="14859" width="33.2190476190476" style="52" customWidth="1"/>
    <col min="14860" max="14860" width="15.6666666666667" style="52" customWidth="1"/>
    <col min="14861" max="15106" width="8.88571428571429" style="52"/>
    <col min="15107" max="15107" width="3.66666666666667" style="52" customWidth="1"/>
    <col min="15108" max="15108" width="15.4380952380952" style="52" customWidth="1"/>
    <col min="15109" max="15109" width="8.88571428571429" style="52"/>
    <col min="15110" max="15110" width="30.8857142857143" style="52" customWidth="1"/>
    <col min="15111" max="15112" width="8.88571428571429" style="52"/>
    <col min="15113" max="15113" width="46.4380952380952" style="52" customWidth="1"/>
    <col min="15114" max="15114" width="8.88571428571429" style="52"/>
    <col min="15115" max="15115" width="33.2190476190476" style="52" customWidth="1"/>
    <col min="15116" max="15116" width="15.6666666666667" style="52" customWidth="1"/>
    <col min="15117" max="15362" width="8.88571428571429" style="52"/>
    <col min="15363" max="15363" width="3.66666666666667" style="52" customWidth="1"/>
    <col min="15364" max="15364" width="15.4380952380952" style="52" customWidth="1"/>
    <col min="15365" max="15365" width="8.88571428571429" style="52"/>
    <col min="15366" max="15366" width="30.8857142857143" style="52" customWidth="1"/>
    <col min="15367" max="15368" width="8.88571428571429" style="52"/>
    <col min="15369" max="15369" width="46.4380952380952" style="52" customWidth="1"/>
    <col min="15370" max="15370" width="8.88571428571429" style="52"/>
    <col min="15371" max="15371" width="33.2190476190476" style="52" customWidth="1"/>
    <col min="15372" max="15372" width="15.6666666666667" style="52" customWidth="1"/>
    <col min="15373" max="15618" width="8.88571428571429" style="52"/>
    <col min="15619" max="15619" width="3.66666666666667" style="52" customWidth="1"/>
    <col min="15620" max="15620" width="15.4380952380952" style="52" customWidth="1"/>
    <col min="15621" max="15621" width="8.88571428571429" style="52"/>
    <col min="15622" max="15622" width="30.8857142857143" style="52" customWidth="1"/>
    <col min="15623" max="15624" width="8.88571428571429" style="52"/>
    <col min="15625" max="15625" width="46.4380952380952" style="52" customWidth="1"/>
    <col min="15626" max="15626" width="8.88571428571429" style="52"/>
    <col min="15627" max="15627" width="33.2190476190476" style="52" customWidth="1"/>
    <col min="15628" max="15628" width="15.6666666666667" style="52" customWidth="1"/>
    <col min="15629" max="15874" width="8.88571428571429" style="52"/>
    <col min="15875" max="15875" width="3.66666666666667" style="52" customWidth="1"/>
    <col min="15876" max="15876" width="15.4380952380952" style="52" customWidth="1"/>
    <col min="15877" max="15877" width="8.88571428571429" style="52"/>
    <col min="15878" max="15878" width="30.8857142857143" style="52" customWidth="1"/>
    <col min="15879" max="15880" width="8.88571428571429" style="52"/>
    <col min="15881" max="15881" width="46.4380952380952" style="52" customWidth="1"/>
    <col min="15882" max="15882" width="8.88571428571429" style="52"/>
    <col min="15883" max="15883" width="33.2190476190476" style="52" customWidth="1"/>
    <col min="15884" max="15884" width="15.6666666666667" style="52" customWidth="1"/>
    <col min="15885" max="16130" width="8.88571428571429" style="52"/>
    <col min="16131" max="16131" width="3.66666666666667" style="52" customWidth="1"/>
    <col min="16132" max="16132" width="15.4380952380952" style="52" customWidth="1"/>
    <col min="16133" max="16133" width="8.88571428571429" style="52"/>
    <col min="16134" max="16134" width="30.8857142857143" style="52" customWidth="1"/>
    <col min="16135" max="16136" width="8.88571428571429" style="52"/>
    <col min="16137" max="16137" width="46.4380952380952" style="52" customWidth="1"/>
    <col min="16138" max="16138" width="8.88571428571429" style="52"/>
    <col min="16139" max="16139" width="33.2190476190476" style="52" customWidth="1"/>
    <col min="16140" max="16140" width="15.6666666666667" style="52" customWidth="1"/>
    <col min="16141" max="16384" width="8.88571428571429" style="52"/>
  </cols>
  <sheetData>
    <row r="2" ht="38.25" spans="2:15">
      <c r="B2" s="53" t="s">
        <v>0</v>
      </c>
      <c r="C2" s="54" t="s">
        <v>306</v>
      </c>
      <c r="D2" s="54" t="s">
        <v>307</v>
      </c>
      <c r="E2" s="54" t="s">
        <v>308</v>
      </c>
      <c r="F2" s="54" t="s">
        <v>309</v>
      </c>
      <c r="G2" s="54" t="s">
        <v>310</v>
      </c>
      <c r="H2" s="54" t="s">
        <v>311</v>
      </c>
      <c r="I2" s="54" t="s">
        <v>312</v>
      </c>
      <c r="J2" s="54" t="s">
        <v>313</v>
      </c>
      <c r="K2" s="54" t="s">
        <v>314</v>
      </c>
      <c r="L2" s="54" t="s">
        <v>315</v>
      </c>
      <c r="M2" s="80"/>
      <c r="N2" s="80"/>
      <c r="O2" s="80"/>
    </row>
    <row r="3" ht="55.2" customHeight="1" spans="2:15">
      <c r="B3" s="55">
        <v>1</v>
      </c>
      <c r="C3" s="55" t="s">
        <v>316</v>
      </c>
      <c r="D3" s="56">
        <v>0.6</v>
      </c>
      <c r="E3" s="57" t="s">
        <v>317</v>
      </c>
      <c r="F3" s="58">
        <f>G3*D3</f>
        <v>0.18</v>
      </c>
      <c r="G3" s="59">
        <v>0.3</v>
      </c>
      <c r="H3" s="60" t="s">
        <v>318</v>
      </c>
      <c r="I3" s="60"/>
      <c r="J3" s="57" t="s">
        <v>319</v>
      </c>
      <c r="K3" s="81" t="s">
        <v>320</v>
      </c>
      <c r="L3" s="82" t="s">
        <v>321</v>
      </c>
      <c r="M3" s="80"/>
      <c r="N3" s="80"/>
      <c r="O3" s="80"/>
    </row>
    <row r="4" ht="55.2" customHeight="1" spans="2:15">
      <c r="B4" s="61"/>
      <c r="C4" s="61"/>
      <c r="D4" s="62"/>
      <c r="E4" s="57" t="s">
        <v>322</v>
      </c>
      <c r="F4" s="58">
        <f>G4*D3</f>
        <v>0.18</v>
      </c>
      <c r="G4" s="59">
        <v>0.3</v>
      </c>
      <c r="H4" s="60" t="s">
        <v>318</v>
      </c>
      <c r="I4" s="60"/>
      <c r="J4" s="57" t="s">
        <v>319</v>
      </c>
      <c r="K4" s="81" t="s">
        <v>323</v>
      </c>
      <c r="L4" s="82" t="s">
        <v>324</v>
      </c>
      <c r="M4" s="80"/>
      <c r="N4" s="80"/>
      <c r="O4" s="80"/>
    </row>
    <row r="5" ht="55.2" customHeight="1" spans="2:15">
      <c r="B5" s="63"/>
      <c r="C5" s="63"/>
      <c r="D5" s="64"/>
      <c r="E5" s="57" t="s">
        <v>325</v>
      </c>
      <c r="F5" s="58">
        <f>G5*D3</f>
        <v>0.24</v>
      </c>
      <c r="G5" s="59">
        <v>0.4</v>
      </c>
      <c r="H5" s="60" t="s">
        <v>326</v>
      </c>
      <c r="I5" s="60"/>
      <c r="J5" s="57" t="s">
        <v>327</v>
      </c>
      <c r="K5" s="81" t="s">
        <v>328</v>
      </c>
      <c r="L5" s="82" t="s">
        <v>329</v>
      </c>
      <c r="M5" s="80"/>
      <c r="N5" s="80"/>
      <c r="O5" s="80"/>
    </row>
    <row r="6" ht="24.6" customHeight="1" spans="2:15">
      <c r="B6" s="65">
        <v>2</v>
      </c>
      <c r="C6" s="55" t="s">
        <v>330</v>
      </c>
      <c r="D6" s="56">
        <v>0.4</v>
      </c>
      <c r="E6" s="66" t="s">
        <v>331</v>
      </c>
      <c r="F6" s="67">
        <f>D6*G6</f>
        <v>0.08</v>
      </c>
      <c r="G6" s="68">
        <v>0.2</v>
      </c>
      <c r="H6" s="57" t="s">
        <v>332</v>
      </c>
      <c r="I6" s="82">
        <v>4</v>
      </c>
      <c r="J6" s="66" t="s">
        <v>333</v>
      </c>
      <c r="K6" s="66" t="s">
        <v>334</v>
      </c>
      <c r="L6" s="83" t="s">
        <v>335</v>
      </c>
      <c r="M6" s="80"/>
      <c r="N6" s="80"/>
      <c r="O6" s="80"/>
    </row>
    <row r="7" ht="27.6" customHeight="1" spans="2:15">
      <c r="B7" s="69"/>
      <c r="C7" s="61"/>
      <c r="D7" s="62"/>
      <c r="E7" s="66"/>
      <c r="F7" s="67"/>
      <c r="G7" s="68"/>
      <c r="H7" s="57" t="s">
        <v>336</v>
      </c>
      <c r="I7" s="82">
        <v>3</v>
      </c>
      <c r="J7" s="66"/>
      <c r="K7" s="66"/>
      <c r="L7" s="83"/>
      <c r="M7" s="80"/>
      <c r="N7" s="80"/>
      <c r="O7" s="80"/>
    </row>
    <row r="8" ht="27.6" customHeight="1" spans="2:15">
      <c r="B8" s="69"/>
      <c r="C8" s="61"/>
      <c r="D8" s="62"/>
      <c r="E8" s="66"/>
      <c r="F8" s="67"/>
      <c r="G8" s="68"/>
      <c r="H8" s="60" t="s">
        <v>337</v>
      </c>
      <c r="I8" s="82">
        <v>2</v>
      </c>
      <c r="J8" s="66"/>
      <c r="K8" s="66"/>
      <c r="L8" s="83"/>
      <c r="M8" s="84">
        <v>203</v>
      </c>
      <c r="N8" s="84" t="s">
        <v>338</v>
      </c>
      <c r="O8" s="84" t="s">
        <v>339</v>
      </c>
    </row>
    <row r="9" ht="27.6" customHeight="1" spans="2:15">
      <c r="B9" s="69"/>
      <c r="C9" s="61"/>
      <c r="D9" s="62"/>
      <c r="E9" s="66"/>
      <c r="F9" s="67"/>
      <c r="G9" s="68"/>
      <c r="H9" s="57" t="s">
        <v>340</v>
      </c>
      <c r="I9" s="82">
        <v>1</v>
      </c>
      <c r="J9" s="66"/>
      <c r="K9" s="66"/>
      <c r="L9" s="83"/>
      <c r="M9" s="84">
        <v>204</v>
      </c>
      <c r="N9" s="84" t="s">
        <v>341</v>
      </c>
      <c r="O9" s="84" t="s">
        <v>342</v>
      </c>
    </row>
    <row r="10" ht="27" customHeight="1" spans="2:15">
      <c r="B10" s="69"/>
      <c r="C10" s="61"/>
      <c r="D10" s="62"/>
      <c r="E10" s="66"/>
      <c r="F10" s="67"/>
      <c r="G10" s="68"/>
      <c r="H10" s="57" t="s">
        <v>343</v>
      </c>
      <c r="I10" s="82">
        <v>0</v>
      </c>
      <c r="J10" s="66"/>
      <c r="K10" s="66"/>
      <c r="L10" s="83"/>
      <c r="M10" s="84">
        <v>205</v>
      </c>
      <c r="N10" s="84" t="s">
        <v>344</v>
      </c>
      <c r="O10" s="84"/>
    </row>
    <row r="11" ht="27.6" customHeight="1" spans="2:15">
      <c r="B11" s="69"/>
      <c r="C11" s="61"/>
      <c r="D11" s="62"/>
      <c r="E11" s="66" t="s">
        <v>345</v>
      </c>
      <c r="F11" s="67">
        <f>D6*G11</f>
        <v>0.12</v>
      </c>
      <c r="G11" s="68">
        <v>0.3</v>
      </c>
      <c r="H11" s="57" t="s">
        <v>346</v>
      </c>
      <c r="I11" s="82">
        <v>4</v>
      </c>
      <c r="J11" s="66" t="s">
        <v>347</v>
      </c>
      <c r="K11" s="66" t="s">
        <v>348</v>
      </c>
      <c r="L11" s="83" t="s">
        <v>349</v>
      </c>
      <c r="M11" s="84">
        <v>207</v>
      </c>
      <c r="N11" s="84" t="s">
        <v>350</v>
      </c>
      <c r="O11" s="85" t="s">
        <v>347</v>
      </c>
    </row>
    <row r="12" ht="27.6" customHeight="1" spans="2:15">
      <c r="B12" s="69"/>
      <c r="C12" s="61"/>
      <c r="D12" s="62"/>
      <c r="E12" s="66"/>
      <c r="F12" s="67"/>
      <c r="G12" s="68"/>
      <c r="H12" s="57" t="s">
        <v>351</v>
      </c>
      <c r="I12" s="82">
        <v>3</v>
      </c>
      <c r="J12" s="66"/>
      <c r="K12" s="66"/>
      <c r="L12" s="83"/>
      <c r="M12" s="84">
        <v>5</v>
      </c>
      <c r="N12" s="84" t="s">
        <v>352</v>
      </c>
      <c r="O12" s="85"/>
    </row>
    <row r="13" ht="27.6" customHeight="1" spans="2:15">
      <c r="B13" s="69"/>
      <c r="C13" s="61"/>
      <c r="D13" s="62"/>
      <c r="E13" s="66"/>
      <c r="F13" s="67"/>
      <c r="G13" s="68"/>
      <c r="H13" s="57" t="s">
        <v>353</v>
      </c>
      <c r="I13" s="82">
        <v>2</v>
      </c>
      <c r="J13" s="66"/>
      <c r="K13" s="66"/>
      <c r="L13" s="83"/>
      <c r="M13" s="84">
        <v>501</v>
      </c>
      <c r="N13" s="84" t="s">
        <v>354</v>
      </c>
      <c r="O13" s="85"/>
    </row>
    <row r="14" ht="27.6" customHeight="1" spans="2:15">
      <c r="B14" s="69"/>
      <c r="C14" s="61"/>
      <c r="D14" s="62"/>
      <c r="E14" s="66"/>
      <c r="F14" s="67"/>
      <c r="G14" s="68"/>
      <c r="H14" s="57" t="s">
        <v>355</v>
      </c>
      <c r="I14" s="82">
        <v>1</v>
      </c>
      <c r="J14" s="66"/>
      <c r="K14" s="66"/>
      <c r="L14" s="83"/>
      <c r="M14" s="84"/>
      <c r="N14" s="84"/>
      <c r="O14" s="85"/>
    </row>
    <row r="15" ht="27.6" customHeight="1" spans="2:15">
      <c r="B15" s="69"/>
      <c r="C15" s="61"/>
      <c r="D15" s="62"/>
      <c r="E15" s="66"/>
      <c r="F15" s="67"/>
      <c r="G15" s="68"/>
      <c r="H15" s="70" t="s">
        <v>356</v>
      </c>
      <c r="I15" s="82">
        <v>0</v>
      </c>
      <c r="J15" s="66"/>
      <c r="K15" s="66"/>
      <c r="L15" s="83"/>
      <c r="M15" s="84">
        <v>502</v>
      </c>
      <c r="N15" s="84" t="s">
        <v>357</v>
      </c>
      <c r="O15" s="85"/>
    </row>
    <row r="16" ht="27.6" customHeight="1" spans="2:15">
      <c r="B16" s="69"/>
      <c r="C16" s="61"/>
      <c r="D16" s="62"/>
      <c r="E16" s="66" t="s">
        <v>358</v>
      </c>
      <c r="F16" s="67">
        <f>D6*G16</f>
        <v>0.08</v>
      </c>
      <c r="G16" s="68">
        <v>0.2</v>
      </c>
      <c r="H16" s="60" t="s">
        <v>359</v>
      </c>
      <c r="I16" s="82">
        <v>4</v>
      </c>
      <c r="J16" s="66" t="s">
        <v>360</v>
      </c>
      <c r="K16" s="66" t="s">
        <v>361</v>
      </c>
      <c r="L16" s="83" t="s">
        <v>362</v>
      </c>
      <c r="M16" s="80"/>
      <c r="N16" s="80"/>
      <c r="O16" s="80"/>
    </row>
    <row r="17" ht="27.6" customHeight="1" spans="2:15">
      <c r="B17" s="69"/>
      <c r="C17" s="61"/>
      <c r="D17" s="62"/>
      <c r="E17" s="66"/>
      <c r="F17" s="67"/>
      <c r="G17" s="68"/>
      <c r="H17" s="57" t="s">
        <v>363</v>
      </c>
      <c r="I17" s="82">
        <v>3</v>
      </c>
      <c r="J17" s="66"/>
      <c r="K17" s="66"/>
      <c r="L17" s="83"/>
      <c r="M17" s="80"/>
      <c r="N17" s="80"/>
      <c r="O17" s="80"/>
    </row>
    <row r="18" ht="27.6" customHeight="1" spans="2:15">
      <c r="B18" s="69"/>
      <c r="C18" s="61"/>
      <c r="D18" s="62"/>
      <c r="E18" s="66"/>
      <c r="F18" s="67"/>
      <c r="G18" s="68"/>
      <c r="H18" s="57" t="s">
        <v>364</v>
      </c>
      <c r="I18" s="82">
        <v>2</v>
      </c>
      <c r="J18" s="66"/>
      <c r="K18" s="66"/>
      <c r="L18" s="83"/>
      <c r="M18" s="80"/>
      <c r="N18" s="80"/>
      <c r="O18" s="80"/>
    </row>
    <row r="19" ht="27.6" customHeight="1" spans="2:15">
      <c r="B19" s="69"/>
      <c r="C19" s="61"/>
      <c r="D19" s="62"/>
      <c r="E19" s="66"/>
      <c r="F19" s="67"/>
      <c r="G19" s="68"/>
      <c r="H19" s="57" t="s">
        <v>365</v>
      </c>
      <c r="I19" s="82">
        <v>1</v>
      </c>
      <c r="J19" s="66"/>
      <c r="K19" s="66"/>
      <c r="L19" s="83"/>
      <c r="M19" s="80"/>
      <c r="N19" s="80"/>
      <c r="O19" s="80"/>
    </row>
    <row r="20" ht="27.6" customHeight="1" spans="2:15">
      <c r="B20" s="69"/>
      <c r="C20" s="61"/>
      <c r="D20" s="62"/>
      <c r="E20" s="66"/>
      <c r="F20" s="67"/>
      <c r="G20" s="68"/>
      <c r="H20" s="60" t="s">
        <v>366</v>
      </c>
      <c r="I20" s="82">
        <v>0</v>
      </c>
      <c r="J20" s="66"/>
      <c r="K20" s="66"/>
      <c r="L20" s="83"/>
      <c r="M20" s="80"/>
      <c r="N20" s="80"/>
      <c r="O20" s="80"/>
    </row>
    <row r="21" ht="27.6" customHeight="1" spans="2:15">
      <c r="B21" s="69"/>
      <c r="C21" s="61"/>
      <c r="D21" s="62"/>
      <c r="E21" s="71" t="s">
        <v>367</v>
      </c>
      <c r="F21" s="67">
        <f>D6*G21</f>
        <v>0.12</v>
      </c>
      <c r="G21" s="72">
        <v>0.3</v>
      </c>
      <c r="H21" s="73" t="s">
        <v>368</v>
      </c>
      <c r="I21" s="86">
        <v>4</v>
      </c>
      <c r="J21" s="258" t="s">
        <v>369</v>
      </c>
      <c r="K21" s="87" t="s">
        <v>370</v>
      </c>
      <c r="L21" s="83" t="s">
        <v>335</v>
      </c>
      <c r="M21" s="80"/>
      <c r="N21" s="80"/>
      <c r="O21" s="80"/>
    </row>
    <row r="22" ht="27.6" customHeight="1" spans="2:15">
      <c r="B22" s="69"/>
      <c r="C22" s="61"/>
      <c r="D22" s="62"/>
      <c r="E22" s="74"/>
      <c r="F22" s="67"/>
      <c r="G22" s="75"/>
      <c r="H22" s="73" t="s">
        <v>371</v>
      </c>
      <c r="I22" s="86">
        <v>3</v>
      </c>
      <c r="J22" s="88"/>
      <c r="K22" s="88"/>
      <c r="L22" s="83"/>
      <c r="M22" s="80"/>
      <c r="N22" s="80"/>
      <c r="O22" s="80"/>
    </row>
    <row r="23" ht="27.6" customHeight="1" spans="2:15">
      <c r="B23" s="69"/>
      <c r="C23" s="61"/>
      <c r="D23" s="62"/>
      <c r="E23" s="74"/>
      <c r="F23" s="67"/>
      <c r="G23" s="75"/>
      <c r="H23" s="73" t="s">
        <v>372</v>
      </c>
      <c r="I23" s="86">
        <v>2</v>
      </c>
      <c r="J23" s="88"/>
      <c r="K23" s="88"/>
      <c r="L23" s="83"/>
      <c r="M23" s="80"/>
      <c r="N23" s="80"/>
      <c r="O23" s="80"/>
    </row>
    <row r="24" ht="27.6" customHeight="1" spans="2:15">
      <c r="B24" s="69"/>
      <c r="C24" s="61"/>
      <c r="D24" s="62"/>
      <c r="E24" s="74"/>
      <c r="F24" s="67"/>
      <c r="G24" s="75"/>
      <c r="H24" s="73" t="s">
        <v>373</v>
      </c>
      <c r="I24" s="86">
        <v>1</v>
      </c>
      <c r="J24" s="88"/>
      <c r="K24" s="88"/>
      <c r="L24" s="83"/>
      <c r="M24" s="80"/>
      <c r="N24" s="80"/>
      <c r="O24" s="80"/>
    </row>
    <row r="25" ht="27.6" customHeight="1" spans="2:15">
      <c r="B25" s="76"/>
      <c r="C25" s="63"/>
      <c r="D25" s="64"/>
      <c r="E25" s="77"/>
      <c r="F25" s="67"/>
      <c r="G25" s="78"/>
      <c r="H25" s="79" t="s">
        <v>374</v>
      </c>
      <c r="I25" s="86">
        <v>0</v>
      </c>
      <c r="J25" s="89"/>
      <c r="K25" s="89"/>
      <c r="L25" s="83"/>
      <c r="M25" s="80"/>
      <c r="N25" s="80"/>
      <c r="O25" s="80"/>
    </row>
  </sheetData>
  <mergeCells count="31">
    <mergeCell ref="B3:B5"/>
    <mergeCell ref="B6:B25"/>
    <mergeCell ref="C3:C5"/>
    <mergeCell ref="C6:C25"/>
    <mergeCell ref="D3:D5"/>
    <mergeCell ref="D6:D25"/>
    <mergeCell ref="E6:E10"/>
    <mergeCell ref="E11:E15"/>
    <mergeCell ref="E16:E20"/>
    <mergeCell ref="E21:E25"/>
    <mergeCell ref="F6:F10"/>
    <mergeCell ref="F11:F15"/>
    <mergeCell ref="F16:F20"/>
    <mergeCell ref="F21:F25"/>
    <mergeCell ref="G6:G10"/>
    <mergeCell ref="G11:G15"/>
    <mergeCell ref="G16:G20"/>
    <mergeCell ref="G21:G25"/>
    <mergeCell ref="J6:J10"/>
    <mergeCell ref="J11:J15"/>
    <mergeCell ref="J16:J20"/>
    <mergeCell ref="J21:J25"/>
    <mergeCell ref="K6:K10"/>
    <mergeCell ref="K11:K15"/>
    <mergeCell ref="K16:K20"/>
    <mergeCell ref="K21:K25"/>
    <mergeCell ref="L6:L10"/>
    <mergeCell ref="L11:L15"/>
    <mergeCell ref="L16:L20"/>
    <mergeCell ref="L21:L25"/>
    <mergeCell ref="O11:O1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AJ112"/>
  <sheetViews>
    <sheetView zoomScale="115" zoomScaleNormal="115" workbookViewId="0">
      <pane xSplit="6" ySplit="3" topLeftCell="I4" activePane="bottomRight" state="frozen"/>
      <selection/>
      <selection pane="topRight"/>
      <selection pane="bottomLeft"/>
      <selection pane="bottomRight" activeCell="F10" sqref="F10"/>
    </sheetView>
  </sheetViews>
  <sheetFormatPr defaultColWidth="9" defaultRowHeight="12.75"/>
  <cols>
    <col min="1" max="1" width="4.66666666666667" style="2" customWidth="1"/>
    <col min="2" max="2" width="5.43809523809524" style="2" customWidth="1"/>
    <col min="3" max="3" width="10.6666666666667" style="2" customWidth="1"/>
    <col min="4" max="4" width="15.6666666666667" style="2" customWidth="1"/>
    <col min="5" max="5" width="16.3333333333333" style="2" customWidth="1"/>
    <col min="6" max="6" width="19.552380952381" style="2" customWidth="1"/>
    <col min="7" max="7" width="17.1047619047619" style="2" customWidth="1"/>
    <col min="8" max="10" width="16.1047619047619" style="2" customWidth="1"/>
    <col min="11" max="11" width="14.7809523809524" style="2" customWidth="1"/>
    <col min="12" max="15" width="17.1047619047619" style="2" customWidth="1"/>
    <col min="16" max="16" width="17.7809523809524" style="2" customWidth="1"/>
    <col min="17" max="17" width="11.7809523809524" style="2" customWidth="1"/>
    <col min="18" max="23" width="11.3333333333333" style="2" customWidth="1"/>
    <col min="24" max="24" width="11.1047619047619" style="2" customWidth="1"/>
    <col min="25" max="35" width="13.8857142857143" style="2" customWidth="1"/>
    <col min="36" max="16384" width="8.88571428571429" style="2"/>
  </cols>
  <sheetData>
    <row r="1" spans="2:35">
      <c r="B1" s="4"/>
      <c r="C1" s="4"/>
      <c r="D1" s="4"/>
      <c r="E1" s="4"/>
      <c r="F1" s="4"/>
      <c r="G1" s="35" t="s">
        <v>375</v>
      </c>
      <c r="H1" s="4"/>
      <c r="I1" s="4"/>
      <c r="J1" s="4"/>
      <c r="K1" s="4"/>
      <c r="L1" s="4"/>
      <c r="M1" s="4"/>
      <c r="N1" s="4"/>
      <c r="O1" s="4"/>
      <c r="P1" s="4"/>
      <c r="Q1" s="4"/>
      <c r="R1" s="4"/>
      <c r="S1" s="4"/>
      <c r="T1" s="4"/>
      <c r="U1" s="4"/>
      <c r="V1" s="4"/>
      <c r="W1" s="4"/>
      <c r="X1" s="4"/>
      <c r="Y1" s="35" t="s">
        <v>376</v>
      </c>
      <c r="Z1" s="35"/>
      <c r="AA1" s="4"/>
      <c r="AB1" s="4"/>
      <c r="AC1" s="4"/>
      <c r="AD1" s="4"/>
      <c r="AE1" s="4"/>
      <c r="AF1" s="4"/>
      <c r="AG1" s="4"/>
      <c r="AH1" s="4"/>
      <c r="AI1" s="4"/>
    </row>
    <row r="2" ht="46.2" customHeight="1" spans="2:35">
      <c r="B2" s="4"/>
      <c r="C2" s="4"/>
      <c r="D2" s="4"/>
      <c r="E2" s="4"/>
      <c r="F2" s="4"/>
      <c r="G2" s="36" t="s">
        <v>331</v>
      </c>
      <c r="H2" s="36"/>
      <c r="I2" s="36"/>
      <c r="J2" s="36"/>
      <c r="K2" s="36"/>
      <c r="L2" s="36"/>
      <c r="M2" s="36" t="s">
        <v>345</v>
      </c>
      <c r="N2" s="36"/>
      <c r="O2" s="36"/>
      <c r="P2" s="36"/>
      <c r="Q2" s="36" t="s">
        <v>358</v>
      </c>
      <c r="R2" s="36"/>
      <c r="S2" s="36" t="s">
        <v>367</v>
      </c>
      <c r="T2" s="36"/>
      <c r="U2" s="36"/>
      <c r="V2" s="36"/>
      <c r="W2" s="36"/>
      <c r="X2" s="36"/>
      <c r="Y2" s="43" t="s">
        <v>317</v>
      </c>
      <c r="Z2" s="43"/>
      <c r="AA2" s="43"/>
      <c r="AB2" s="43" t="s">
        <v>377</v>
      </c>
      <c r="AC2" s="43"/>
      <c r="AD2" s="43"/>
      <c r="AE2" s="44" t="s">
        <v>378</v>
      </c>
      <c r="AF2" s="44"/>
      <c r="AG2" s="44"/>
      <c r="AH2" s="44"/>
      <c r="AI2" s="44"/>
    </row>
    <row r="3" s="1" customFormat="1" ht="127.5" spans="2:35">
      <c r="B3" s="9" t="s">
        <v>379</v>
      </c>
      <c r="C3" s="9" t="s">
        <v>380</v>
      </c>
      <c r="D3" s="9" t="s">
        <v>381</v>
      </c>
      <c r="E3" s="9" t="s">
        <v>382</v>
      </c>
      <c r="F3" s="9" t="s">
        <v>383</v>
      </c>
      <c r="G3" s="9" t="s">
        <v>332</v>
      </c>
      <c r="H3" s="9" t="s">
        <v>336</v>
      </c>
      <c r="I3" s="9" t="s">
        <v>337</v>
      </c>
      <c r="J3" s="9" t="s">
        <v>340</v>
      </c>
      <c r="K3" s="9" t="s">
        <v>343</v>
      </c>
      <c r="L3" s="38" t="s">
        <v>384</v>
      </c>
      <c r="M3" s="9" t="s">
        <v>385</v>
      </c>
      <c r="N3" s="9" t="s">
        <v>386</v>
      </c>
      <c r="O3" s="9" t="s">
        <v>387</v>
      </c>
      <c r="P3" s="38" t="s">
        <v>388</v>
      </c>
      <c r="Q3" s="9" t="s">
        <v>389</v>
      </c>
      <c r="R3" s="38" t="s">
        <v>390</v>
      </c>
      <c r="S3" s="9" t="s">
        <v>368</v>
      </c>
      <c r="T3" s="9" t="s">
        <v>371</v>
      </c>
      <c r="U3" s="9" t="s">
        <v>372</v>
      </c>
      <c r="V3" s="9" t="s">
        <v>373</v>
      </c>
      <c r="W3" s="9" t="s">
        <v>374</v>
      </c>
      <c r="X3" s="38" t="s">
        <v>391</v>
      </c>
      <c r="Y3" s="9" t="s">
        <v>392</v>
      </c>
      <c r="Z3" s="9" t="s">
        <v>393</v>
      </c>
      <c r="AA3" s="38" t="s">
        <v>394</v>
      </c>
      <c r="AB3" s="9" t="s">
        <v>395</v>
      </c>
      <c r="AC3" s="9" t="s">
        <v>396</v>
      </c>
      <c r="AD3" s="38" t="s">
        <v>397</v>
      </c>
      <c r="AE3" s="9" t="s">
        <v>398</v>
      </c>
      <c r="AF3" s="9" t="s">
        <v>399</v>
      </c>
      <c r="AG3" s="9" t="s">
        <v>400</v>
      </c>
      <c r="AH3" s="9" t="s">
        <v>401</v>
      </c>
      <c r="AI3" s="38" t="s">
        <v>402</v>
      </c>
    </row>
    <row r="4" spans="2:36">
      <c r="B4" s="11">
        <v>1</v>
      </c>
      <c r="C4" s="12">
        <v>730201</v>
      </c>
      <c r="D4" s="12" t="s">
        <v>44</v>
      </c>
      <c r="E4" s="12">
        <v>7302012004</v>
      </c>
      <c r="F4" s="12" t="s">
        <v>403</v>
      </c>
      <c r="G4" s="37">
        <v>0</v>
      </c>
      <c r="H4" s="37">
        <v>0</v>
      </c>
      <c r="I4" s="37">
        <v>1</v>
      </c>
      <c r="J4" s="37">
        <v>0</v>
      </c>
      <c r="K4" s="39">
        <v>0</v>
      </c>
      <c r="L4" s="40">
        <f>IF(AND(G4=1),4,IF(AND(H4=1),3,IF(AND(I4=1),2,IF(AND(J4=1),1,0))))</f>
        <v>2</v>
      </c>
      <c r="M4" s="37">
        <f ca="1">RANDBETWEEN(15*10^8,20*10^8)</f>
        <v>1505566223</v>
      </c>
      <c r="N4" s="37">
        <f ca="1">RANDBETWEEN(80*10^6,20*10^7)</f>
        <v>129316143</v>
      </c>
      <c r="O4" s="41">
        <f ca="1">N4/M4</f>
        <v>0.0858920325286814</v>
      </c>
      <c r="P4" s="40">
        <f ca="1">IF(AND(O4&gt;=15%),4,IF(AND(O4&gt;=10%,O4&lt;15%),3,IF(AND(O4&gt;=5%,O4&lt;10%),2,IF(AND(O4&gt;=0.1%,O4&lt;5%),1,0))))</f>
        <v>2</v>
      </c>
      <c r="Q4" s="42">
        <v>0.6667</v>
      </c>
      <c r="R4" s="40">
        <f>IF(AND(Q4&gt;=0.9),4,IF(AND(Q4&gt;=0.8,Q4&lt;0.9),3,IF(AND(Q4&gt;=0.7,Q4&lt;0.8),2,IF(AND(Q4&gt;=0.6,Q4&lt;0.7),1,0))))</f>
        <v>1</v>
      </c>
      <c r="S4" s="12">
        <v>1</v>
      </c>
      <c r="T4" s="12">
        <v>0</v>
      </c>
      <c r="U4" s="12">
        <v>0</v>
      </c>
      <c r="V4" s="12">
        <v>0</v>
      </c>
      <c r="W4" s="12">
        <v>0</v>
      </c>
      <c r="X4" s="40">
        <f>IF(AND(S4=1),4,IF(AND(T4=1),3,IF(AND(U4=1),2,IF(AND(V4=1),1,0))))</f>
        <v>4</v>
      </c>
      <c r="Y4" s="45">
        <f ca="1">RANDBETWEEN(60,80)</f>
        <v>75</v>
      </c>
      <c r="Z4" s="46">
        <f ca="1">(1-(Y4-MIN($Y$4:$Y$112))/(MAX($Y$4:$Y$112)-MIN($Y$4:$Y$112)))</f>
        <v>0.25</v>
      </c>
      <c r="AA4" s="47">
        <f ca="1">Z4*4</f>
        <v>1</v>
      </c>
      <c r="AB4" s="45">
        <f ca="1">RANDBETWEEN(60,80)</f>
        <v>73</v>
      </c>
      <c r="AC4" s="46">
        <f ca="1">(1-(AB4-MIN($AB$4:$AB$112))/(MAX($AB$4:$AB$112)-MIN($AB$4:$AB$112)))</f>
        <v>0.35</v>
      </c>
      <c r="AD4" s="47">
        <f ca="1">AC4*4</f>
        <v>1.4</v>
      </c>
      <c r="AE4" s="39">
        <v>1932010639</v>
      </c>
      <c r="AF4" s="39">
        <v>126242965</v>
      </c>
      <c r="AG4" s="41">
        <f>AF4/AE4</f>
        <v>0.0653427897609005</v>
      </c>
      <c r="AH4" s="46">
        <f>1-((AG4-MIN($AG$4:$AG$112))/(MAX($AG$4:$AG$112)-MIN($AG$4:$AG$112)))</f>
        <v>0.757538011778828</v>
      </c>
      <c r="AI4" s="46">
        <f>AH4*4</f>
        <v>3.03015204711531</v>
      </c>
      <c r="AJ4" s="48"/>
    </row>
    <row r="5" spans="2:36">
      <c r="B5" s="11">
        <v>2</v>
      </c>
      <c r="C5" s="12">
        <v>730201</v>
      </c>
      <c r="D5" s="12" t="s">
        <v>44</v>
      </c>
      <c r="E5" s="12">
        <v>7302012005</v>
      </c>
      <c r="F5" s="12" t="s">
        <v>404</v>
      </c>
      <c r="G5" s="37">
        <v>1</v>
      </c>
      <c r="H5" s="37">
        <v>0</v>
      </c>
      <c r="I5" s="37">
        <v>0</v>
      </c>
      <c r="J5" s="37">
        <v>0</v>
      </c>
      <c r="K5" s="39">
        <v>0</v>
      </c>
      <c r="L5" s="40">
        <f t="shared" ref="L5:L68" si="0">IF(AND(G5=1),4,IF(AND(H5=1),3,IF(AND(I5=1),2,IF(AND(J5=1),1,0))))</f>
        <v>4</v>
      </c>
      <c r="M5" s="37">
        <f ca="1" t="shared" ref="M5:M68" si="1">RANDBETWEEN(15*10^8,20*10^8)</f>
        <v>1997309521</v>
      </c>
      <c r="N5" s="37">
        <f ca="1" t="shared" ref="N5:N68" si="2">RANDBETWEEN(80*10^6,20*10^7)</f>
        <v>143518485</v>
      </c>
      <c r="O5" s="41">
        <f ca="1" t="shared" ref="O5:O68" si="3">N5/M5</f>
        <v>0.0718559059029289</v>
      </c>
      <c r="P5" s="40">
        <f ca="1" t="shared" ref="P5:P68" si="4">IF(AND(O5&gt;=15%),4,IF(AND(O5&gt;=10%,O5&lt;15%),3,IF(AND(O5&gt;=5%,O5&lt;10%),2,IF(AND(O5&gt;=0.1%,O5&lt;5%),1,0))))</f>
        <v>2</v>
      </c>
      <c r="Q5" s="42">
        <v>0.8667</v>
      </c>
      <c r="R5" s="40">
        <f t="shared" ref="R5:R68" si="5">IF(AND(Q5&gt;=0.9),4,IF(AND(Q5&gt;=0.8,Q5&lt;0.9),3,IF(AND(Q5&gt;=0.7,Q5&lt;0.8),2,IF(AND(Q5&gt;=0.6,Q5&lt;0.7),1,0))))</f>
        <v>3</v>
      </c>
      <c r="S5" s="12">
        <v>1</v>
      </c>
      <c r="T5" s="12">
        <v>0</v>
      </c>
      <c r="U5" s="12">
        <v>0</v>
      </c>
      <c r="V5" s="12">
        <v>0</v>
      </c>
      <c r="W5" s="12">
        <v>0</v>
      </c>
      <c r="X5" s="40">
        <f t="shared" ref="X5:X68" si="6">IF(AND(S5=1),4,IF(AND(T5=1),3,IF(AND(U5=1),2,IF(AND(V5=1),1,0))))</f>
        <v>4</v>
      </c>
      <c r="Y5" s="45">
        <f ca="1" t="shared" ref="Y5:Y68" si="7">RANDBETWEEN(60,80)</f>
        <v>80</v>
      </c>
      <c r="Z5" s="46">
        <f ca="1" t="shared" ref="Z5:Z68" si="8">(1-(Y5-MIN($Y$4:$Y$112))/(MAX($Y$4:$Y$112)-MIN($Y$4:$Y$112)))</f>
        <v>0</v>
      </c>
      <c r="AA5" s="47">
        <f ca="1" t="shared" ref="AA5:AA68" si="9">Z5*4</f>
        <v>0</v>
      </c>
      <c r="AB5" s="45">
        <f ca="1" t="shared" ref="AB5:AB68" si="10">RANDBETWEEN(60,80)</f>
        <v>72</v>
      </c>
      <c r="AC5" s="46">
        <f ca="1" t="shared" ref="AC5:AC68" si="11">(1-(AB5-MIN($AB$4:$AB$112))/(MAX($AB$4:$AB$112)-MIN($AB$4:$AB$112)))</f>
        <v>0.4</v>
      </c>
      <c r="AD5" s="47">
        <f ca="1" t="shared" ref="AD5:AD68" si="12">AC5*4</f>
        <v>1.6</v>
      </c>
      <c r="AE5" s="39">
        <v>1853302394</v>
      </c>
      <c r="AF5" s="39">
        <v>95982939</v>
      </c>
      <c r="AG5" s="41">
        <f t="shared" ref="AG5:AG68" si="13">AF5/AE5</f>
        <v>0.0517902201555134</v>
      </c>
      <c r="AH5" s="46">
        <f t="shared" ref="AH5:AH68" si="14">1-((AG5-MIN($AG$4:$AG$112))/(MAX($AG$4:$AG$112)-MIN($AG$4:$AG$112)))</f>
        <v>0.926103700282356</v>
      </c>
      <c r="AI5" s="46">
        <f t="shared" ref="AI5:AI68" si="15">AH5*4</f>
        <v>3.70441480112942</v>
      </c>
      <c r="AJ5" s="48"/>
    </row>
    <row r="6" spans="2:36">
      <c r="B6" s="11">
        <v>3</v>
      </c>
      <c r="C6" s="12">
        <v>730201</v>
      </c>
      <c r="D6" s="12" t="s">
        <v>44</v>
      </c>
      <c r="E6" s="12">
        <v>7302012006</v>
      </c>
      <c r="F6" s="12" t="s">
        <v>405</v>
      </c>
      <c r="G6" s="37">
        <v>0</v>
      </c>
      <c r="H6" s="37">
        <v>1</v>
      </c>
      <c r="I6" s="37">
        <v>0</v>
      </c>
      <c r="J6" s="37">
        <v>0</v>
      </c>
      <c r="K6" s="39">
        <v>0</v>
      </c>
      <c r="L6" s="40">
        <f t="shared" si="0"/>
        <v>3</v>
      </c>
      <c r="M6" s="37">
        <f ca="1" t="shared" si="1"/>
        <v>1686471811</v>
      </c>
      <c r="N6" s="37">
        <f ca="1" t="shared" si="2"/>
        <v>150109731</v>
      </c>
      <c r="O6" s="41">
        <f ca="1" t="shared" si="3"/>
        <v>0.0890081470801411</v>
      </c>
      <c r="P6" s="40">
        <f ca="1" t="shared" si="4"/>
        <v>2</v>
      </c>
      <c r="Q6" s="42">
        <v>0.6667</v>
      </c>
      <c r="R6" s="40">
        <f t="shared" si="5"/>
        <v>1</v>
      </c>
      <c r="S6" s="12">
        <v>0</v>
      </c>
      <c r="T6" s="12">
        <v>1</v>
      </c>
      <c r="U6" s="12">
        <v>0</v>
      </c>
      <c r="V6" s="12">
        <v>0</v>
      </c>
      <c r="W6" s="12">
        <v>0</v>
      </c>
      <c r="X6" s="40">
        <f t="shared" si="6"/>
        <v>3</v>
      </c>
      <c r="Y6" s="45">
        <f ca="1" t="shared" si="7"/>
        <v>60</v>
      </c>
      <c r="Z6" s="46">
        <f ca="1" t="shared" si="8"/>
        <v>1</v>
      </c>
      <c r="AA6" s="47">
        <f ca="1" t="shared" si="9"/>
        <v>4</v>
      </c>
      <c r="AB6" s="45">
        <f ca="1" t="shared" si="10"/>
        <v>77</v>
      </c>
      <c r="AC6" s="46">
        <f ca="1" t="shared" si="11"/>
        <v>0.15</v>
      </c>
      <c r="AD6" s="47">
        <f ca="1" t="shared" si="12"/>
        <v>0.6</v>
      </c>
      <c r="AE6" s="39">
        <v>1969323963</v>
      </c>
      <c r="AF6" s="39">
        <v>122463585</v>
      </c>
      <c r="AG6" s="41">
        <f t="shared" si="13"/>
        <v>0.0621855963268955</v>
      </c>
      <c r="AH6" s="46">
        <f t="shared" si="14"/>
        <v>0.796806910625164</v>
      </c>
      <c r="AI6" s="46">
        <f t="shared" si="15"/>
        <v>3.18722764250065</v>
      </c>
      <c r="AJ6" s="48"/>
    </row>
    <row r="7" spans="2:36">
      <c r="B7" s="11">
        <v>4</v>
      </c>
      <c r="C7" s="12">
        <v>730201</v>
      </c>
      <c r="D7" s="12" t="s">
        <v>44</v>
      </c>
      <c r="E7" s="12">
        <v>7302012007</v>
      </c>
      <c r="F7" s="12" t="s">
        <v>406</v>
      </c>
      <c r="G7" s="37">
        <v>1</v>
      </c>
      <c r="H7" s="37">
        <v>0</v>
      </c>
      <c r="I7" s="37">
        <v>0</v>
      </c>
      <c r="J7" s="37">
        <v>0</v>
      </c>
      <c r="K7" s="39">
        <v>0</v>
      </c>
      <c r="L7" s="40">
        <f t="shared" si="0"/>
        <v>4</v>
      </c>
      <c r="M7" s="37">
        <f ca="1" t="shared" si="1"/>
        <v>1986287162</v>
      </c>
      <c r="N7" s="37">
        <f ca="1" t="shared" si="2"/>
        <v>150779683</v>
      </c>
      <c r="O7" s="41">
        <f ca="1" t="shared" si="3"/>
        <v>0.0759103144220997</v>
      </c>
      <c r="P7" s="40">
        <f ca="1" t="shared" si="4"/>
        <v>2</v>
      </c>
      <c r="Q7" s="42">
        <v>0.8667</v>
      </c>
      <c r="R7" s="40">
        <f t="shared" si="5"/>
        <v>3</v>
      </c>
      <c r="S7" s="12">
        <v>1</v>
      </c>
      <c r="T7" s="12">
        <v>0</v>
      </c>
      <c r="U7" s="12">
        <v>0</v>
      </c>
      <c r="V7" s="12">
        <v>0</v>
      </c>
      <c r="W7" s="12">
        <v>0</v>
      </c>
      <c r="X7" s="40">
        <f t="shared" si="6"/>
        <v>4</v>
      </c>
      <c r="Y7" s="45">
        <f ca="1" t="shared" si="7"/>
        <v>72</v>
      </c>
      <c r="Z7" s="46">
        <f ca="1" t="shared" si="8"/>
        <v>0.4</v>
      </c>
      <c r="AA7" s="47">
        <f ca="1" t="shared" si="9"/>
        <v>1.6</v>
      </c>
      <c r="AB7" s="45">
        <f ca="1" t="shared" si="10"/>
        <v>64</v>
      </c>
      <c r="AC7" s="46">
        <f ca="1" t="shared" si="11"/>
        <v>0.8</v>
      </c>
      <c r="AD7" s="47">
        <f ca="1" t="shared" si="12"/>
        <v>3.2</v>
      </c>
      <c r="AE7" s="39">
        <v>1653796613</v>
      </c>
      <c r="AF7" s="39">
        <v>136816436</v>
      </c>
      <c r="AG7" s="41">
        <f t="shared" si="13"/>
        <v>0.0827286952485735</v>
      </c>
      <c r="AH7" s="46">
        <f t="shared" si="14"/>
        <v>0.541293623141124</v>
      </c>
      <c r="AI7" s="46">
        <f t="shared" si="15"/>
        <v>2.16517449256449</v>
      </c>
      <c r="AJ7" s="48"/>
    </row>
    <row r="8" spans="2:36">
      <c r="B8" s="11">
        <v>5</v>
      </c>
      <c r="C8" s="12">
        <v>730201</v>
      </c>
      <c r="D8" s="12" t="s">
        <v>44</v>
      </c>
      <c r="E8" s="12">
        <v>7302012008</v>
      </c>
      <c r="F8" s="12" t="s">
        <v>79</v>
      </c>
      <c r="G8" s="37">
        <v>1</v>
      </c>
      <c r="H8" s="37">
        <v>0</v>
      </c>
      <c r="I8" s="37">
        <v>0</v>
      </c>
      <c r="J8" s="37">
        <v>0</v>
      </c>
      <c r="K8" s="39">
        <v>0</v>
      </c>
      <c r="L8" s="40">
        <f t="shared" si="0"/>
        <v>4</v>
      </c>
      <c r="M8" s="37">
        <f ca="1" t="shared" si="1"/>
        <v>1811808406</v>
      </c>
      <c r="N8" s="37">
        <f ca="1" t="shared" si="2"/>
        <v>176530421</v>
      </c>
      <c r="O8" s="41">
        <f ca="1" t="shared" si="3"/>
        <v>0.0974332718710214</v>
      </c>
      <c r="P8" s="40">
        <f ca="1" t="shared" si="4"/>
        <v>2</v>
      </c>
      <c r="Q8" s="42">
        <v>0.6</v>
      </c>
      <c r="R8" s="40">
        <f t="shared" si="5"/>
        <v>1</v>
      </c>
      <c r="S8" s="12">
        <v>0</v>
      </c>
      <c r="T8" s="12">
        <v>0</v>
      </c>
      <c r="U8" s="12">
        <v>0</v>
      </c>
      <c r="V8" s="12">
        <v>0</v>
      </c>
      <c r="W8" s="12">
        <v>1</v>
      </c>
      <c r="X8" s="40">
        <f t="shared" si="6"/>
        <v>0</v>
      </c>
      <c r="Y8" s="45">
        <f ca="1" t="shared" si="7"/>
        <v>73</v>
      </c>
      <c r="Z8" s="46">
        <f ca="1" t="shared" si="8"/>
        <v>0.35</v>
      </c>
      <c r="AA8" s="47">
        <f ca="1" t="shared" si="9"/>
        <v>1.4</v>
      </c>
      <c r="AB8" s="45">
        <f ca="1" t="shared" si="10"/>
        <v>75</v>
      </c>
      <c r="AC8" s="46">
        <f ca="1" t="shared" si="11"/>
        <v>0.25</v>
      </c>
      <c r="AD8" s="47">
        <f ca="1" t="shared" si="12"/>
        <v>1</v>
      </c>
      <c r="AE8" s="39">
        <v>1999404001</v>
      </c>
      <c r="AF8" s="39">
        <v>132487765</v>
      </c>
      <c r="AG8" s="41">
        <f t="shared" si="13"/>
        <v>0.0662636290283186</v>
      </c>
      <c r="AH8" s="46">
        <f t="shared" si="14"/>
        <v>0.746084692619948</v>
      </c>
      <c r="AI8" s="46">
        <f t="shared" si="15"/>
        <v>2.98433877047979</v>
      </c>
      <c r="AJ8" s="48"/>
    </row>
    <row r="9" spans="2:36">
      <c r="B9" s="11">
        <v>6</v>
      </c>
      <c r="C9" s="12">
        <v>730201</v>
      </c>
      <c r="D9" s="12" t="s">
        <v>44</v>
      </c>
      <c r="E9" s="12">
        <v>7302012009</v>
      </c>
      <c r="F9" s="12" t="s">
        <v>407</v>
      </c>
      <c r="G9" s="37">
        <v>1</v>
      </c>
      <c r="H9" s="37">
        <v>0</v>
      </c>
      <c r="I9" s="37">
        <v>0</v>
      </c>
      <c r="J9" s="37">
        <v>0</v>
      </c>
      <c r="K9" s="39">
        <v>0</v>
      </c>
      <c r="L9" s="40">
        <f t="shared" si="0"/>
        <v>4</v>
      </c>
      <c r="M9" s="37">
        <f ca="1" t="shared" si="1"/>
        <v>1722817630</v>
      </c>
      <c r="N9" s="37">
        <f ca="1" t="shared" si="2"/>
        <v>109685542</v>
      </c>
      <c r="O9" s="41">
        <f ca="1" t="shared" si="3"/>
        <v>0.0636663684478316</v>
      </c>
      <c r="P9" s="40">
        <f ca="1" t="shared" si="4"/>
        <v>2</v>
      </c>
      <c r="Q9" s="42">
        <v>0.8667</v>
      </c>
      <c r="R9" s="40">
        <f t="shared" si="5"/>
        <v>3</v>
      </c>
      <c r="S9" s="12">
        <v>0</v>
      </c>
      <c r="T9" s="12">
        <v>0</v>
      </c>
      <c r="U9" s="12">
        <v>0</v>
      </c>
      <c r="V9" s="12">
        <v>0</v>
      </c>
      <c r="W9" s="12">
        <v>0</v>
      </c>
      <c r="X9" s="40">
        <f t="shared" si="6"/>
        <v>0</v>
      </c>
      <c r="Y9" s="45">
        <f ca="1" t="shared" si="7"/>
        <v>76</v>
      </c>
      <c r="Z9" s="46">
        <f ca="1" t="shared" si="8"/>
        <v>0.2</v>
      </c>
      <c r="AA9" s="47">
        <f ca="1" t="shared" si="9"/>
        <v>0.8</v>
      </c>
      <c r="AB9" s="45">
        <f ca="1" t="shared" si="10"/>
        <v>76</v>
      </c>
      <c r="AC9" s="46">
        <f ca="1" t="shared" si="11"/>
        <v>0.2</v>
      </c>
      <c r="AD9" s="47">
        <f ca="1" t="shared" si="12"/>
        <v>0.8</v>
      </c>
      <c r="AE9" s="39">
        <v>1919418050</v>
      </c>
      <c r="AF9" s="39">
        <v>184812847</v>
      </c>
      <c r="AG9" s="41">
        <f t="shared" si="13"/>
        <v>0.0962858752943373</v>
      </c>
      <c r="AH9" s="46">
        <f t="shared" si="14"/>
        <v>0.372670590378977</v>
      </c>
      <c r="AI9" s="46">
        <f t="shared" si="15"/>
        <v>1.49068236151591</v>
      </c>
      <c r="AJ9" s="48"/>
    </row>
    <row r="10" spans="2:36">
      <c r="B10" s="11">
        <v>7</v>
      </c>
      <c r="C10" s="12">
        <v>730201</v>
      </c>
      <c r="D10" s="12" t="s">
        <v>44</v>
      </c>
      <c r="E10" s="12">
        <v>7302012010</v>
      </c>
      <c r="F10" s="12" t="s">
        <v>408</v>
      </c>
      <c r="G10" s="37">
        <v>1</v>
      </c>
      <c r="H10" s="37">
        <v>0</v>
      </c>
      <c r="I10" s="37">
        <v>0</v>
      </c>
      <c r="J10" s="37">
        <v>0</v>
      </c>
      <c r="K10" s="39">
        <v>0</v>
      </c>
      <c r="L10" s="40">
        <f t="shared" si="0"/>
        <v>4</v>
      </c>
      <c r="M10" s="37">
        <f ca="1" t="shared" si="1"/>
        <v>1789201044</v>
      </c>
      <c r="N10" s="37">
        <f ca="1" t="shared" si="2"/>
        <v>194280382</v>
      </c>
      <c r="O10" s="41">
        <f ca="1" t="shared" si="3"/>
        <v>0.108584992531449</v>
      </c>
      <c r="P10" s="40">
        <f ca="1" t="shared" si="4"/>
        <v>3</v>
      </c>
      <c r="Q10" s="42">
        <v>0.8667</v>
      </c>
      <c r="R10" s="40">
        <f t="shared" si="5"/>
        <v>3</v>
      </c>
      <c r="S10" s="12">
        <v>0</v>
      </c>
      <c r="T10" s="12">
        <v>0</v>
      </c>
      <c r="U10" s="12">
        <v>0</v>
      </c>
      <c r="V10" s="12">
        <v>0</v>
      </c>
      <c r="W10" s="12">
        <v>0</v>
      </c>
      <c r="X10" s="40">
        <f t="shared" si="6"/>
        <v>0</v>
      </c>
      <c r="Y10" s="45">
        <f ca="1" t="shared" si="7"/>
        <v>70</v>
      </c>
      <c r="Z10" s="46">
        <f ca="1" t="shared" si="8"/>
        <v>0.5</v>
      </c>
      <c r="AA10" s="47">
        <f ca="1" t="shared" si="9"/>
        <v>2</v>
      </c>
      <c r="AB10" s="45">
        <f ca="1" t="shared" si="10"/>
        <v>64</v>
      </c>
      <c r="AC10" s="46">
        <f ca="1" t="shared" si="11"/>
        <v>0.8</v>
      </c>
      <c r="AD10" s="47">
        <f ca="1" t="shared" si="12"/>
        <v>3.2</v>
      </c>
      <c r="AE10" s="39">
        <v>1795574054</v>
      </c>
      <c r="AF10" s="39">
        <v>176253222</v>
      </c>
      <c r="AG10" s="41">
        <f t="shared" si="13"/>
        <v>0.0981598178072137</v>
      </c>
      <c r="AH10" s="46">
        <f t="shared" si="14"/>
        <v>0.349362655493073</v>
      </c>
      <c r="AI10" s="46">
        <f t="shared" si="15"/>
        <v>1.39745062197229</v>
      </c>
      <c r="AJ10" s="48"/>
    </row>
    <row r="11" spans="2:36">
      <c r="B11" s="11">
        <v>8</v>
      </c>
      <c r="C11" s="12">
        <v>730201</v>
      </c>
      <c r="D11" s="12" t="s">
        <v>44</v>
      </c>
      <c r="E11" s="12">
        <v>7302012011</v>
      </c>
      <c r="F11" s="12" t="s">
        <v>409</v>
      </c>
      <c r="G11" s="37">
        <v>1</v>
      </c>
      <c r="H11" s="37">
        <v>0</v>
      </c>
      <c r="I11" s="37">
        <v>0</v>
      </c>
      <c r="J11" s="37">
        <v>0</v>
      </c>
      <c r="K11" s="39">
        <v>0</v>
      </c>
      <c r="L11" s="40">
        <f t="shared" si="0"/>
        <v>4</v>
      </c>
      <c r="M11" s="37">
        <f ca="1" t="shared" si="1"/>
        <v>1878338705</v>
      </c>
      <c r="N11" s="37">
        <f ca="1" t="shared" si="2"/>
        <v>108341442</v>
      </c>
      <c r="O11" s="41">
        <f ca="1" t="shared" si="3"/>
        <v>0.0576793960064833</v>
      </c>
      <c r="P11" s="40">
        <f ca="1" t="shared" si="4"/>
        <v>2</v>
      </c>
      <c r="Q11" s="42">
        <v>0.9333</v>
      </c>
      <c r="R11" s="40">
        <f t="shared" si="5"/>
        <v>4</v>
      </c>
      <c r="S11" s="12">
        <v>0</v>
      </c>
      <c r="T11" s="12">
        <v>0</v>
      </c>
      <c r="U11" s="12">
        <v>0</v>
      </c>
      <c r="V11" s="12">
        <v>1</v>
      </c>
      <c r="W11" s="12">
        <v>0</v>
      </c>
      <c r="X11" s="40">
        <f t="shared" si="6"/>
        <v>1</v>
      </c>
      <c r="Y11" s="45">
        <f ca="1" t="shared" si="7"/>
        <v>73</v>
      </c>
      <c r="Z11" s="46">
        <f ca="1" t="shared" si="8"/>
        <v>0.35</v>
      </c>
      <c r="AA11" s="47">
        <f ca="1" t="shared" si="9"/>
        <v>1.4</v>
      </c>
      <c r="AB11" s="45">
        <f ca="1" t="shared" si="10"/>
        <v>79</v>
      </c>
      <c r="AC11" s="46">
        <f ca="1" t="shared" si="11"/>
        <v>0.05</v>
      </c>
      <c r="AD11" s="47">
        <f ca="1" t="shared" si="12"/>
        <v>0.2</v>
      </c>
      <c r="AE11" s="39">
        <v>1682549256</v>
      </c>
      <c r="AF11" s="39">
        <v>83659249</v>
      </c>
      <c r="AG11" s="41">
        <f t="shared" si="13"/>
        <v>0.0497217235701538</v>
      </c>
      <c r="AH11" s="46">
        <f t="shared" si="14"/>
        <v>0.951831481893581</v>
      </c>
      <c r="AI11" s="46">
        <f t="shared" si="15"/>
        <v>3.80732592757432</v>
      </c>
      <c r="AJ11" s="48"/>
    </row>
    <row r="12" spans="2:36">
      <c r="B12" s="11">
        <v>9</v>
      </c>
      <c r="C12" s="12">
        <v>730201</v>
      </c>
      <c r="D12" s="12" t="s">
        <v>44</v>
      </c>
      <c r="E12" s="12">
        <v>7302012012</v>
      </c>
      <c r="F12" s="12" t="s">
        <v>410</v>
      </c>
      <c r="G12" s="37">
        <v>1</v>
      </c>
      <c r="H12" s="37">
        <v>0</v>
      </c>
      <c r="I12" s="37">
        <v>0</v>
      </c>
      <c r="J12" s="37">
        <v>0</v>
      </c>
      <c r="K12" s="39">
        <v>0</v>
      </c>
      <c r="L12" s="40">
        <f t="shared" si="0"/>
        <v>4</v>
      </c>
      <c r="M12" s="37">
        <f ca="1" t="shared" si="1"/>
        <v>1974456145</v>
      </c>
      <c r="N12" s="37">
        <f ca="1" t="shared" si="2"/>
        <v>84932684</v>
      </c>
      <c r="O12" s="41">
        <f ca="1" t="shared" si="3"/>
        <v>0.04301573585976</v>
      </c>
      <c r="P12" s="40">
        <f ca="1" t="shared" si="4"/>
        <v>1</v>
      </c>
      <c r="Q12" s="42">
        <v>0.8667</v>
      </c>
      <c r="R12" s="40">
        <f t="shared" si="5"/>
        <v>3</v>
      </c>
      <c r="S12" s="12">
        <v>0</v>
      </c>
      <c r="T12" s="12">
        <v>0</v>
      </c>
      <c r="U12" s="12">
        <v>1</v>
      </c>
      <c r="V12" s="12">
        <v>0</v>
      </c>
      <c r="W12" s="12">
        <v>0</v>
      </c>
      <c r="X12" s="40">
        <f t="shared" si="6"/>
        <v>2</v>
      </c>
      <c r="Y12" s="45">
        <f ca="1" t="shared" si="7"/>
        <v>75</v>
      </c>
      <c r="Z12" s="46">
        <f ca="1" t="shared" si="8"/>
        <v>0.25</v>
      </c>
      <c r="AA12" s="47">
        <f ca="1" t="shared" si="9"/>
        <v>1</v>
      </c>
      <c r="AB12" s="45">
        <f ca="1" t="shared" si="10"/>
        <v>69</v>
      </c>
      <c r="AC12" s="46">
        <f ca="1" t="shared" si="11"/>
        <v>0.55</v>
      </c>
      <c r="AD12" s="47">
        <f ca="1" t="shared" si="12"/>
        <v>2.2</v>
      </c>
      <c r="AE12" s="39">
        <v>1516674641</v>
      </c>
      <c r="AF12" s="39">
        <v>131000455</v>
      </c>
      <c r="AG12" s="41">
        <f t="shared" si="13"/>
        <v>0.0863734722389942</v>
      </c>
      <c r="AH12" s="46">
        <f t="shared" si="14"/>
        <v>0.495960202194304</v>
      </c>
      <c r="AI12" s="46">
        <f t="shared" si="15"/>
        <v>1.98384080877722</v>
      </c>
      <c r="AJ12" s="48"/>
    </row>
    <row r="13" spans="2:36">
      <c r="B13" s="11">
        <v>10</v>
      </c>
      <c r="C13" s="12">
        <v>730201</v>
      </c>
      <c r="D13" s="12" t="s">
        <v>44</v>
      </c>
      <c r="E13" s="12">
        <v>7302012013</v>
      </c>
      <c r="F13" s="12" t="s">
        <v>411</v>
      </c>
      <c r="G13" s="37">
        <v>0</v>
      </c>
      <c r="H13" s="37">
        <v>0</v>
      </c>
      <c r="I13" s="37">
        <v>1</v>
      </c>
      <c r="J13" s="37">
        <v>0</v>
      </c>
      <c r="K13" s="39">
        <v>0</v>
      </c>
      <c r="L13" s="40">
        <f t="shared" si="0"/>
        <v>2</v>
      </c>
      <c r="M13" s="37">
        <f ca="1" t="shared" si="1"/>
        <v>1793411036</v>
      </c>
      <c r="N13" s="37">
        <f ca="1" t="shared" si="2"/>
        <v>116240900</v>
      </c>
      <c r="O13" s="41">
        <f ca="1" t="shared" si="3"/>
        <v>0.0648155373568249</v>
      </c>
      <c r="P13" s="40">
        <f ca="1" t="shared" si="4"/>
        <v>2</v>
      </c>
      <c r="Q13" s="42">
        <v>0.6667</v>
      </c>
      <c r="R13" s="40">
        <f t="shared" si="5"/>
        <v>1</v>
      </c>
      <c r="S13" s="12">
        <v>0</v>
      </c>
      <c r="T13" s="12">
        <v>0</v>
      </c>
      <c r="U13" s="12">
        <v>0</v>
      </c>
      <c r="V13" s="12">
        <v>0</v>
      </c>
      <c r="W13" s="12">
        <v>0</v>
      </c>
      <c r="X13" s="40">
        <f t="shared" si="6"/>
        <v>0</v>
      </c>
      <c r="Y13" s="45">
        <f ca="1" t="shared" si="7"/>
        <v>77</v>
      </c>
      <c r="Z13" s="46">
        <f ca="1" t="shared" si="8"/>
        <v>0.15</v>
      </c>
      <c r="AA13" s="47">
        <f ca="1" t="shared" si="9"/>
        <v>0.6</v>
      </c>
      <c r="AB13" s="45">
        <f ca="1" t="shared" si="10"/>
        <v>73</v>
      </c>
      <c r="AC13" s="46">
        <f ca="1" t="shared" si="11"/>
        <v>0.35</v>
      </c>
      <c r="AD13" s="47">
        <f ca="1" t="shared" si="12"/>
        <v>1.4</v>
      </c>
      <c r="AE13" s="39">
        <v>1651273152</v>
      </c>
      <c r="AF13" s="39">
        <v>117285044</v>
      </c>
      <c r="AG13" s="41">
        <f t="shared" si="13"/>
        <v>0.0710270398679624</v>
      </c>
      <c r="AH13" s="46">
        <f t="shared" si="14"/>
        <v>0.686837800614276</v>
      </c>
      <c r="AI13" s="46">
        <f t="shared" si="15"/>
        <v>2.7473512024571</v>
      </c>
      <c r="AJ13" s="48"/>
    </row>
    <row r="14" spans="2:36">
      <c r="B14" s="11">
        <v>11</v>
      </c>
      <c r="C14" s="12">
        <v>730201</v>
      </c>
      <c r="D14" s="12" t="s">
        <v>44</v>
      </c>
      <c r="E14" s="12">
        <v>7302012014</v>
      </c>
      <c r="F14" s="12" t="s">
        <v>412</v>
      </c>
      <c r="G14" s="37">
        <v>0</v>
      </c>
      <c r="H14" s="37">
        <v>0</v>
      </c>
      <c r="I14" s="37">
        <v>0</v>
      </c>
      <c r="J14" s="37">
        <v>1</v>
      </c>
      <c r="K14" s="39">
        <v>0</v>
      </c>
      <c r="L14" s="40">
        <f t="shared" si="0"/>
        <v>1</v>
      </c>
      <c r="M14" s="37">
        <f ca="1" t="shared" si="1"/>
        <v>1828183400</v>
      </c>
      <c r="N14" s="37">
        <f ca="1" t="shared" si="2"/>
        <v>168927599</v>
      </c>
      <c r="O14" s="41">
        <f ca="1" t="shared" si="3"/>
        <v>0.0924018886726572</v>
      </c>
      <c r="P14" s="40">
        <f ca="1" t="shared" si="4"/>
        <v>2</v>
      </c>
      <c r="Q14" s="42">
        <v>0.8667</v>
      </c>
      <c r="R14" s="40">
        <f t="shared" si="5"/>
        <v>3</v>
      </c>
      <c r="S14" s="12">
        <v>0</v>
      </c>
      <c r="T14" s="12">
        <v>0</v>
      </c>
      <c r="U14" s="12">
        <v>0</v>
      </c>
      <c r="V14" s="12">
        <v>0</v>
      </c>
      <c r="W14" s="12">
        <v>0</v>
      </c>
      <c r="X14" s="40">
        <f t="shared" si="6"/>
        <v>0</v>
      </c>
      <c r="Y14" s="45">
        <f ca="1" t="shared" si="7"/>
        <v>70</v>
      </c>
      <c r="Z14" s="46">
        <f ca="1" t="shared" si="8"/>
        <v>0.5</v>
      </c>
      <c r="AA14" s="47">
        <f ca="1" t="shared" si="9"/>
        <v>2</v>
      </c>
      <c r="AB14" s="45">
        <f ca="1" t="shared" si="10"/>
        <v>73</v>
      </c>
      <c r="AC14" s="46">
        <f ca="1" t="shared" si="11"/>
        <v>0.35</v>
      </c>
      <c r="AD14" s="47">
        <f ca="1" t="shared" si="12"/>
        <v>1.4</v>
      </c>
      <c r="AE14" s="39">
        <v>1709465201</v>
      </c>
      <c r="AF14" s="39">
        <v>176136958</v>
      </c>
      <c r="AG14" s="41">
        <f t="shared" si="13"/>
        <v>0.103036293395714</v>
      </c>
      <c r="AH14" s="46">
        <f t="shared" si="14"/>
        <v>0.28870947392081</v>
      </c>
      <c r="AI14" s="46">
        <f t="shared" si="15"/>
        <v>1.15483789568324</v>
      </c>
      <c r="AJ14" s="48"/>
    </row>
    <row r="15" spans="2:36">
      <c r="B15" s="11">
        <v>12</v>
      </c>
      <c r="C15" s="12">
        <v>730201</v>
      </c>
      <c r="D15" s="12" t="s">
        <v>44</v>
      </c>
      <c r="E15" s="12">
        <v>7302012015</v>
      </c>
      <c r="F15" s="12" t="s">
        <v>413</v>
      </c>
      <c r="G15" s="37">
        <v>0</v>
      </c>
      <c r="H15" s="37">
        <v>0</v>
      </c>
      <c r="I15" s="37">
        <v>0</v>
      </c>
      <c r="J15" s="37">
        <v>1</v>
      </c>
      <c r="K15" s="39">
        <v>0</v>
      </c>
      <c r="L15" s="40">
        <f t="shared" si="0"/>
        <v>1</v>
      </c>
      <c r="M15" s="37">
        <f ca="1" t="shared" si="1"/>
        <v>1822059085</v>
      </c>
      <c r="N15" s="37">
        <f ca="1" t="shared" si="2"/>
        <v>146270918</v>
      </c>
      <c r="O15" s="41">
        <f ca="1" t="shared" si="3"/>
        <v>0.0802778127252663</v>
      </c>
      <c r="P15" s="40">
        <f ca="1" t="shared" si="4"/>
        <v>2</v>
      </c>
      <c r="Q15" s="42">
        <v>0.9333</v>
      </c>
      <c r="R15" s="40">
        <f t="shared" si="5"/>
        <v>4</v>
      </c>
      <c r="S15" s="12">
        <v>0</v>
      </c>
      <c r="T15" s="12">
        <v>1</v>
      </c>
      <c r="U15" s="12">
        <v>0</v>
      </c>
      <c r="V15" s="12">
        <v>0</v>
      </c>
      <c r="W15" s="12">
        <v>0</v>
      </c>
      <c r="X15" s="40">
        <f t="shared" si="6"/>
        <v>3</v>
      </c>
      <c r="Y15" s="45">
        <f ca="1" t="shared" si="7"/>
        <v>70</v>
      </c>
      <c r="Z15" s="46">
        <f ca="1" t="shared" si="8"/>
        <v>0.5</v>
      </c>
      <c r="AA15" s="47">
        <f ca="1" t="shared" si="9"/>
        <v>2</v>
      </c>
      <c r="AB15" s="45">
        <f ca="1" t="shared" si="10"/>
        <v>69</v>
      </c>
      <c r="AC15" s="46">
        <f ca="1" t="shared" si="11"/>
        <v>0.55</v>
      </c>
      <c r="AD15" s="47">
        <f ca="1" t="shared" si="12"/>
        <v>2.2</v>
      </c>
      <c r="AE15" s="39">
        <v>1869678530</v>
      </c>
      <c r="AF15" s="39">
        <v>151239090</v>
      </c>
      <c r="AG15" s="41">
        <f t="shared" si="13"/>
        <v>0.0808904245159193</v>
      </c>
      <c r="AH15" s="46">
        <f t="shared" si="14"/>
        <v>0.564157875510103</v>
      </c>
      <c r="AI15" s="46">
        <f t="shared" si="15"/>
        <v>2.25663150204041</v>
      </c>
      <c r="AJ15" s="48"/>
    </row>
    <row r="16" spans="2:36">
      <c r="B16" s="11">
        <v>13</v>
      </c>
      <c r="C16" s="12">
        <v>730201</v>
      </c>
      <c r="D16" s="12" t="s">
        <v>44</v>
      </c>
      <c r="E16" s="12">
        <v>7302012016</v>
      </c>
      <c r="F16" s="12" t="s">
        <v>414</v>
      </c>
      <c r="G16" s="37">
        <v>0</v>
      </c>
      <c r="H16" s="37">
        <v>0</v>
      </c>
      <c r="I16" s="37">
        <v>1</v>
      </c>
      <c r="J16" s="37">
        <v>0</v>
      </c>
      <c r="K16" s="39">
        <v>0</v>
      </c>
      <c r="L16" s="40">
        <f t="shared" si="0"/>
        <v>2</v>
      </c>
      <c r="M16" s="37">
        <f ca="1" t="shared" si="1"/>
        <v>1757406791</v>
      </c>
      <c r="N16" s="37">
        <f ca="1" t="shared" si="2"/>
        <v>104877761</v>
      </c>
      <c r="O16" s="41">
        <f ca="1" t="shared" si="3"/>
        <v>0.0596775667062959</v>
      </c>
      <c r="P16" s="40">
        <f ca="1" t="shared" si="4"/>
        <v>2</v>
      </c>
      <c r="Q16" s="42">
        <v>0.9333</v>
      </c>
      <c r="R16" s="40">
        <f t="shared" si="5"/>
        <v>4</v>
      </c>
      <c r="S16" s="12">
        <v>0</v>
      </c>
      <c r="T16" s="12">
        <v>0</v>
      </c>
      <c r="U16" s="12">
        <v>1</v>
      </c>
      <c r="V16" s="12">
        <v>0</v>
      </c>
      <c r="W16" s="12">
        <v>0</v>
      </c>
      <c r="X16" s="40">
        <f t="shared" si="6"/>
        <v>2</v>
      </c>
      <c r="Y16" s="45">
        <f ca="1" t="shared" si="7"/>
        <v>75</v>
      </c>
      <c r="Z16" s="46">
        <f ca="1" t="shared" si="8"/>
        <v>0.25</v>
      </c>
      <c r="AA16" s="47">
        <f ca="1" t="shared" si="9"/>
        <v>1</v>
      </c>
      <c r="AB16" s="45">
        <f ca="1" t="shared" si="10"/>
        <v>64</v>
      </c>
      <c r="AC16" s="46">
        <f ca="1" t="shared" si="11"/>
        <v>0.8</v>
      </c>
      <c r="AD16" s="47">
        <f ca="1" t="shared" si="12"/>
        <v>3.2</v>
      </c>
      <c r="AE16" s="39">
        <v>1570178105</v>
      </c>
      <c r="AF16" s="39">
        <v>156738647</v>
      </c>
      <c r="AG16" s="41">
        <f t="shared" si="13"/>
        <v>0.0998222090225873</v>
      </c>
      <c r="AH16" s="46">
        <f t="shared" si="14"/>
        <v>0.328685977347086</v>
      </c>
      <c r="AI16" s="46">
        <f t="shared" si="15"/>
        <v>1.31474390938835</v>
      </c>
      <c r="AJ16" s="48"/>
    </row>
    <row r="17" spans="2:36">
      <c r="B17" s="11">
        <v>14</v>
      </c>
      <c r="C17" s="12">
        <v>730201</v>
      </c>
      <c r="D17" s="12" t="s">
        <v>44</v>
      </c>
      <c r="E17" s="12">
        <v>7302012017</v>
      </c>
      <c r="F17" s="12" t="s">
        <v>415</v>
      </c>
      <c r="G17" s="37">
        <v>1</v>
      </c>
      <c r="H17" s="37">
        <v>0</v>
      </c>
      <c r="I17" s="37">
        <v>0</v>
      </c>
      <c r="J17" s="37">
        <v>0</v>
      </c>
      <c r="K17" s="39">
        <v>0</v>
      </c>
      <c r="L17" s="40">
        <f t="shared" si="0"/>
        <v>4</v>
      </c>
      <c r="M17" s="37">
        <f ca="1" t="shared" si="1"/>
        <v>1842110796</v>
      </c>
      <c r="N17" s="37">
        <f ca="1" t="shared" si="2"/>
        <v>81962143</v>
      </c>
      <c r="O17" s="41">
        <f ca="1" t="shared" si="3"/>
        <v>0.0444936011329907</v>
      </c>
      <c r="P17" s="40">
        <f ca="1" t="shared" si="4"/>
        <v>1</v>
      </c>
      <c r="Q17" s="42">
        <v>0.6667</v>
      </c>
      <c r="R17" s="40">
        <f t="shared" si="5"/>
        <v>1</v>
      </c>
      <c r="S17" s="12">
        <v>0</v>
      </c>
      <c r="T17" s="12">
        <v>0</v>
      </c>
      <c r="U17" s="12">
        <v>0</v>
      </c>
      <c r="V17" s="12">
        <v>0</v>
      </c>
      <c r="W17" s="12">
        <v>1</v>
      </c>
      <c r="X17" s="40">
        <f t="shared" si="6"/>
        <v>0</v>
      </c>
      <c r="Y17" s="45">
        <f ca="1" t="shared" si="7"/>
        <v>74</v>
      </c>
      <c r="Z17" s="46">
        <f ca="1" t="shared" si="8"/>
        <v>0.3</v>
      </c>
      <c r="AA17" s="47">
        <f ca="1" t="shared" si="9"/>
        <v>1.2</v>
      </c>
      <c r="AB17" s="45">
        <f ca="1" t="shared" si="10"/>
        <v>62</v>
      </c>
      <c r="AC17" s="46">
        <f ca="1" t="shared" si="11"/>
        <v>0.9</v>
      </c>
      <c r="AD17" s="47">
        <f ca="1" t="shared" si="12"/>
        <v>3.6</v>
      </c>
      <c r="AE17" s="39">
        <v>1781439018</v>
      </c>
      <c r="AF17" s="39">
        <v>92325986</v>
      </c>
      <c r="AG17" s="41">
        <f t="shared" si="13"/>
        <v>0.051826632888985</v>
      </c>
      <c r="AH17" s="46">
        <f t="shared" si="14"/>
        <v>0.925650801853005</v>
      </c>
      <c r="AI17" s="46">
        <f t="shared" si="15"/>
        <v>3.70260320741202</v>
      </c>
      <c r="AJ17" s="48"/>
    </row>
    <row r="18" spans="2:36">
      <c r="B18" s="11">
        <v>15</v>
      </c>
      <c r="C18" s="12">
        <v>730201</v>
      </c>
      <c r="D18" s="12" t="s">
        <v>44</v>
      </c>
      <c r="E18" s="12">
        <v>7302012018</v>
      </c>
      <c r="F18" s="12" t="s">
        <v>416</v>
      </c>
      <c r="G18" s="37">
        <v>1</v>
      </c>
      <c r="H18" s="37">
        <v>0</v>
      </c>
      <c r="I18" s="37">
        <v>0</v>
      </c>
      <c r="J18" s="37">
        <v>0</v>
      </c>
      <c r="K18" s="39">
        <v>0</v>
      </c>
      <c r="L18" s="40">
        <f t="shared" si="0"/>
        <v>4</v>
      </c>
      <c r="M18" s="37">
        <f ca="1" t="shared" si="1"/>
        <v>1775473756</v>
      </c>
      <c r="N18" s="37">
        <f ca="1" t="shared" si="2"/>
        <v>175922764</v>
      </c>
      <c r="O18" s="41">
        <f ca="1" t="shared" si="3"/>
        <v>0.0990849700850211</v>
      </c>
      <c r="P18" s="40">
        <f ca="1" t="shared" si="4"/>
        <v>2</v>
      </c>
      <c r="Q18" s="42">
        <v>0.8667</v>
      </c>
      <c r="R18" s="40">
        <f t="shared" si="5"/>
        <v>3</v>
      </c>
      <c r="S18" s="12">
        <v>0</v>
      </c>
      <c r="T18" s="12">
        <v>0</v>
      </c>
      <c r="U18" s="12">
        <v>0</v>
      </c>
      <c r="V18" s="12">
        <v>1</v>
      </c>
      <c r="W18" s="12">
        <v>0</v>
      </c>
      <c r="X18" s="40">
        <f t="shared" si="6"/>
        <v>1</v>
      </c>
      <c r="Y18" s="45">
        <f ca="1" t="shared" si="7"/>
        <v>78</v>
      </c>
      <c r="Z18" s="46">
        <f ca="1" t="shared" si="8"/>
        <v>0.1</v>
      </c>
      <c r="AA18" s="47">
        <f ca="1" t="shared" si="9"/>
        <v>0.4</v>
      </c>
      <c r="AB18" s="45">
        <f ca="1" t="shared" si="10"/>
        <v>71</v>
      </c>
      <c r="AC18" s="46">
        <f ca="1" t="shared" si="11"/>
        <v>0.45</v>
      </c>
      <c r="AD18" s="47">
        <f ca="1" t="shared" si="12"/>
        <v>1.8</v>
      </c>
      <c r="AE18" s="39">
        <v>1597533231</v>
      </c>
      <c r="AF18" s="39">
        <v>134079489</v>
      </c>
      <c r="AG18" s="41">
        <f t="shared" si="13"/>
        <v>0.0839290766528036</v>
      </c>
      <c r="AH18" s="46">
        <f t="shared" si="14"/>
        <v>0.526363383063961</v>
      </c>
      <c r="AI18" s="46">
        <f t="shared" si="15"/>
        <v>2.10545353225585</v>
      </c>
      <c r="AJ18" s="48"/>
    </row>
    <row r="19" spans="2:36">
      <c r="B19" s="11">
        <v>16</v>
      </c>
      <c r="C19" s="12">
        <v>730201</v>
      </c>
      <c r="D19" s="12" t="s">
        <v>44</v>
      </c>
      <c r="E19" s="12">
        <v>7302012019</v>
      </c>
      <c r="F19" s="12" t="s">
        <v>417</v>
      </c>
      <c r="G19" s="37">
        <v>1</v>
      </c>
      <c r="H19" s="37">
        <v>0</v>
      </c>
      <c r="I19" s="37">
        <v>0</v>
      </c>
      <c r="J19" s="37">
        <v>0</v>
      </c>
      <c r="K19" s="39">
        <v>0</v>
      </c>
      <c r="L19" s="40">
        <f t="shared" si="0"/>
        <v>4</v>
      </c>
      <c r="M19" s="37">
        <f ca="1" t="shared" si="1"/>
        <v>1851523649</v>
      </c>
      <c r="N19" s="37">
        <f ca="1" t="shared" si="2"/>
        <v>135526917</v>
      </c>
      <c r="O19" s="41">
        <f ca="1" t="shared" si="3"/>
        <v>0.0731975079406615</v>
      </c>
      <c r="P19" s="40">
        <f ca="1" t="shared" si="4"/>
        <v>2</v>
      </c>
      <c r="Q19" s="42">
        <v>0.8667</v>
      </c>
      <c r="R19" s="40">
        <f t="shared" si="5"/>
        <v>3</v>
      </c>
      <c r="S19" s="12">
        <v>0</v>
      </c>
      <c r="T19" s="12">
        <v>0</v>
      </c>
      <c r="U19" s="12">
        <v>0</v>
      </c>
      <c r="V19" s="12">
        <v>1</v>
      </c>
      <c r="W19" s="12">
        <v>0</v>
      </c>
      <c r="X19" s="40">
        <f t="shared" si="6"/>
        <v>1</v>
      </c>
      <c r="Y19" s="45">
        <f ca="1" t="shared" si="7"/>
        <v>75</v>
      </c>
      <c r="Z19" s="46">
        <f ca="1" t="shared" si="8"/>
        <v>0.25</v>
      </c>
      <c r="AA19" s="47">
        <f ca="1" t="shared" si="9"/>
        <v>1</v>
      </c>
      <c r="AB19" s="45">
        <f ca="1" t="shared" si="10"/>
        <v>68</v>
      </c>
      <c r="AC19" s="46">
        <f ca="1" t="shared" si="11"/>
        <v>0.6</v>
      </c>
      <c r="AD19" s="47">
        <f ca="1" t="shared" si="12"/>
        <v>2.4</v>
      </c>
      <c r="AE19" s="39">
        <v>1809877202</v>
      </c>
      <c r="AF19" s="39">
        <v>128426025</v>
      </c>
      <c r="AG19" s="41">
        <f t="shared" si="13"/>
        <v>0.0709584190894737</v>
      </c>
      <c r="AH19" s="46">
        <f t="shared" si="14"/>
        <v>0.68769129992167</v>
      </c>
      <c r="AI19" s="46">
        <f t="shared" si="15"/>
        <v>2.75076519968668</v>
      </c>
      <c r="AJ19" s="48"/>
    </row>
    <row r="20" spans="2:36">
      <c r="B20" s="11">
        <v>17</v>
      </c>
      <c r="C20" s="12">
        <v>730201</v>
      </c>
      <c r="D20" s="12" t="s">
        <v>44</v>
      </c>
      <c r="E20" s="12">
        <v>7302012020</v>
      </c>
      <c r="F20" s="12" t="s">
        <v>418</v>
      </c>
      <c r="G20" s="37">
        <v>1</v>
      </c>
      <c r="H20" s="37">
        <v>0</v>
      </c>
      <c r="I20" s="37">
        <v>0</v>
      </c>
      <c r="J20" s="37">
        <v>0</v>
      </c>
      <c r="K20" s="39">
        <v>0</v>
      </c>
      <c r="L20" s="40">
        <f t="shared" si="0"/>
        <v>4</v>
      </c>
      <c r="M20" s="37">
        <f ca="1" t="shared" si="1"/>
        <v>1533717737</v>
      </c>
      <c r="N20" s="37">
        <f ca="1" t="shared" si="2"/>
        <v>177958840</v>
      </c>
      <c r="O20" s="41">
        <f ca="1" t="shared" si="3"/>
        <v>0.116031024292705</v>
      </c>
      <c r="P20" s="40">
        <f ca="1" t="shared" si="4"/>
        <v>3</v>
      </c>
      <c r="Q20" s="42">
        <v>0.7333</v>
      </c>
      <c r="R20" s="40">
        <f t="shared" si="5"/>
        <v>2</v>
      </c>
      <c r="S20" s="12">
        <v>0</v>
      </c>
      <c r="T20" s="12">
        <v>0</v>
      </c>
      <c r="U20" s="12">
        <v>0</v>
      </c>
      <c r="V20" s="12">
        <v>1</v>
      </c>
      <c r="W20" s="12">
        <v>0</v>
      </c>
      <c r="X20" s="40">
        <f t="shared" si="6"/>
        <v>1</v>
      </c>
      <c r="Y20" s="45">
        <f ca="1" t="shared" si="7"/>
        <v>69</v>
      </c>
      <c r="Z20" s="46">
        <f ca="1" t="shared" si="8"/>
        <v>0.55</v>
      </c>
      <c r="AA20" s="47">
        <f ca="1" t="shared" si="9"/>
        <v>2.2</v>
      </c>
      <c r="AB20" s="45">
        <f ca="1" t="shared" si="10"/>
        <v>73</v>
      </c>
      <c r="AC20" s="46">
        <f ca="1" t="shared" si="11"/>
        <v>0.35</v>
      </c>
      <c r="AD20" s="47">
        <f ca="1" t="shared" si="12"/>
        <v>1.4</v>
      </c>
      <c r="AE20" s="39">
        <v>1700114796</v>
      </c>
      <c r="AF20" s="39">
        <v>133081688</v>
      </c>
      <c r="AG20" s="41">
        <f t="shared" si="13"/>
        <v>0.0782780599951911</v>
      </c>
      <c r="AH20" s="46">
        <f t="shared" si="14"/>
        <v>0.596650239458834</v>
      </c>
      <c r="AI20" s="46">
        <f t="shared" si="15"/>
        <v>2.38660095783534</v>
      </c>
      <c r="AJ20" s="48"/>
    </row>
    <row r="21" spans="2:36">
      <c r="B21" s="11">
        <v>18</v>
      </c>
      <c r="C21" s="12">
        <v>730201</v>
      </c>
      <c r="D21" s="12" t="s">
        <v>44</v>
      </c>
      <c r="E21" s="12">
        <v>7302012021</v>
      </c>
      <c r="F21" s="12" t="s">
        <v>419</v>
      </c>
      <c r="G21" s="37">
        <v>1</v>
      </c>
      <c r="H21" s="37">
        <v>0</v>
      </c>
      <c r="I21" s="37">
        <v>0</v>
      </c>
      <c r="J21" s="37">
        <v>0</v>
      </c>
      <c r="K21" s="39">
        <v>0</v>
      </c>
      <c r="L21" s="40">
        <f t="shared" si="0"/>
        <v>4</v>
      </c>
      <c r="M21" s="37">
        <f ca="1" t="shared" si="1"/>
        <v>1635990844</v>
      </c>
      <c r="N21" s="37">
        <f ca="1" t="shared" si="2"/>
        <v>131365126</v>
      </c>
      <c r="O21" s="41">
        <f ca="1" t="shared" si="3"/>
        <v>0.0802969811730805</v>
      </c>
      <c r="P21" s="40">
        <f ca="1" t="shared" si="4"/>
        <v>2</v>
      </c>
      <c r="Q21" s="42">
        <v>0.6667</v>
      </c>
      <c r="R21" s="40">
        <f t="shared" si="5"/>
        <v>1</v>
      </c>
      <c r="S21" s="12">
        <v>0</v>
      </c>
      <c r="T21" s="12">
        <v>0</v>
      </c>
      <c r="U21" s="12">
        <v>0</v>
      </c>
      <c r="V21" s="12">
        <v>0</v>
      </c>
      <c r="W21" s="12">
        <v>1</v>
      </c>
      <c r="X21" s="40">
        <f t="shared" si="6"/>
        <v>0</v>
      </c>
      <c r="Y21" s="45">
        <f ca="1" t="shared" si="7"/>
        <v>72</v>
      </c>
      <c r="Z21" s="46">
        <f ca="1" t="shared" si="8"/>
        <v>0.4</v>
      </c>
      <c r="AA21" s="47">
        <f ca="1" t="shared" si="9"/>
        <v>1.6</v>
      </c>
      <c r="AB21" s="45">
        <f ca="1" t="shared" si="10"/>
        <v>62</v>
      </c>
      <c r="AC21" s="46">
        <f ca="1" t="shared" si="11"/>
        <v>0.9</v>
      </c>
      <c r="AD21" s="47">
        <f ca="1" t="shared" si="12"/>
        <v>3.6</v>
      </c>
      <c r="AE21" s="39">
        <v>1715765352</v>
      </c>
      <c r="AF21" s="39">
        <v>104407754</v>
      </c>
      <c r="AG21" s="41">
        <f t="shared" si="13"/>
        <v>0.0608520004663202</v>
      </c>
      <c r="AH21" s="46">
        <f t="shared" si="14"/>
        <v>0.813394060587778</v>
      </c>
      <c r="AI21" s="46">
        <f t="shared" si="15"/>
        <v>3.25357624235111</v>
      </c>
      <c r="AJ21" s="48"/>
    </row>
    <row r="22" spans="2:36">
      <c r="B22" s="11">
        <v>19</v>
      </c>
      <c r="C22" s="12">
        <v>730203</v>
      </c>
      <c r="D22" s="12" t="s">
        <v>420</v>
      </c>
      <c r="E22" s="12">
        <v>7302032005</v>
      </c>
      <c r="F22" s="12" t="s">
        <v>421</v>
      </c>
      <c r="G22" s="37">
        <v>0</v>
      </c>
      <c r="H22" s="37">
        <v>0</v>
      </c>
      <c r="I22" s="37">
        <v>1</v>
      </c>
      <c r="J22" s="37">
        <v>0</v>
      </c>
      <c r="K22" s="39">
        <v>0</v>
      </c>
      <c r="L22" s="40">
        <f t="shared" si="0"/>
        <v>2</v>
      </c>
      <c r="M22" s="37">
        <f ca="1" t="shared" si="1"/>
        <v>1827342807</v>
      </c>
      <c r="N22" s="37">
        <f ca="1" t="shared" si="2"/>
        <v>197374732</v>
      </c>
      <c r="O22" s="41">
        <f ca="1" t="shared" si="3"/>
        <v>0.108011880006267</v>
      </c>
      <c r="P22" s="40">
        <f ca="1" t="shared" si="4"/>
        <v>3</v>
      </c>
      <c r="Q22" s="42">
        <v>0.8667</v>
      </c>
      <c r="R22" s="40">
        <f t="shared" si="5"/>
        <v>3</v>
      </c>
      <c r="S22" s="12">
        <v>0</v>
      </c>
      <c r="T22" s="12">
        <v>0</v>
      </c>
      <c r="U22" s="12">
        <v>1</v>
      </c>
      <c r="V22" s="12">
        <v>0</v>
      </c>
      <c r="W22" s="12">
        <v>0</v>
      </c>
      <c r="X22" s="40">
        <f t="shared" si="6"/>
        <v>2</v>
      </c>
      <c r="Y22" s="45">
        <f ca="1" t="shared" si="7"/>
        <v>73</v>
      </c>
      <c r="Z22" s="46">
        <f ca="1" t="shared" si="8"/>
        <v>0.35</v>
      </c>
      <c r="AA22" s="47">
        <f ca="1" t="shared" si="9"/>
        <v>1.4</v>
      </c>
      <c r="AB22" s="45">
        <f ca="1" t="shared" si="10"/>
        <v>74</v>
      </c>
      <c r="AC22" s="46">
        <f ca="1" t="shared" si="11"/>
        <v>0.3</v>
      </c>
      <c r="AD22" s="47">
        <f ca="1" t="shared" si="12"/>
        <v>1.2</v>
      </c>
      <c r="AE22" s="39">
        <v>1762852297</v>
      </c>
      <c r="AF22" s="39">
        <v>98223773</v>
      </c>
      <c r="AG22" s="41">
        <f t="shared" si="13"/>
        <v>0.0557186629686197</v>
      </c>
      <c r="AH22" s="46">
        <f t="shared" si="14"/>
        <v>0.877242068369041</v>
      </c>
      <c r="AI22" s="46">
        <f t="shared" si="15"/>
        <v>3.50896827347616</v>
      </c>
      <c r="AJ22" s="48"/>
    </row>
    <row r="23" spans="2:36">
      <c r="B23" s="11">
        <v>20</v>
      </c>
      <c r="C23" s="12">
        <v>730203</v>
      </c>
      <c r="D23" s="12" t="s">
        <v>420</v>
      </c>
      <c r="E23" s="12">
        <v>7302032006</v>
      </c>
      <c r="F23" s="12" t="s">
        <v>422</v>
      </c>
      <c r="G23" s="37">
        <v>1</v>
      </c>
      <c r="H23" s="37">
        <v>0</v>
      </c>
      <c r="I23" s="37">
        <v>0</v>
      </c>
      <c r="J23" s="37">
        <v>0</v>
      </c>
      <c r="K23" s="39">
        <v>0</v>
      </c>
      <c r="L23" s="40">
        <f t="shared" si="0"/>
        <v>4</v>
      </c>
      <c r="M23" s="37">
        <f ca="1" t="shared" si="1"/>
        <v>1694955523</v>
      </c>
      <c r="N23" s="37">
        <f ca="1" t="shared" si="2"/>
        <v>113073279</v>
      </c>
      <c r="O23" s="41">
        <f ca="1" t="shared" si="3"/>
        <v>0.0667116496366023</v>
      </c>
      <c r="P23" s="40">
        <f ca="1" t="shared" si="4"/>
        <v>2</v>
      </c>
      <c r="Q23" s="42">
        <v>0.9333</v>
      </c>
      <c r="R23" s="40">
        <f t="shared" si="5"/>
        <v>4</v>
      </c>
      <c r="S23" s="12">
        <v>1</v>
      </c>
      <c r="T23" s="12">
        <v>0</v>
      </c>
      <c r="U23" s="12">
        <v>0</v>
      </c>
      <c r="V23" s="12">
        <v>0</v>
      </c>
      <c r="W23" s="12">
        <v>0</v>
      </c>
      <c r="X23" s="40">
        <f t="shared" si="6"/>
        <v>4</v>
      </c>
      <c r="Y23" s="45">
        <f ca="1" t="shared" si="7"/>
        <v>62</v>
      </c>
      <c r="Z23" s="46">
        <f ca="1" t="shared" si="8"/>
        <v>0.9</v>
      </c>
      <c r="AA23" s="47">
        <f ca="1" t="shared" si="9"/>
        <v>3.6</v>
      </c>
      <c r="AB23" s="45">
        <f ca="1" t="shared" si="10"/>
        <v>76</v>
      </c>
      <c r="AC23" s="46">
        <f ca="1" t="shared" si="11"/>
        <v>0.2</v>
      </c>
      <c r="AD23" s="47">
        <f ca="1" t="shared" si="12"/>
        <v>0.8</v>
      </c>
      <c r="AE23" s="39">
        <v>1857471098</v>
      </c>
      <c r="AF23" s="39">
        <v>146493384</v>
      </c>
      <c r="AG23" s="41">
        <f t="shared" si="13"/>
        <v>0.078867113549026</v>
      </c>
      <c r="AH23" s="46">
        <f t="shared" si="14"/>
        <v>0.589323642307238</v>
      </c>
      <c r="AI23" s="46">
        <f t="shared" si="15"/>
        <v>2.35729456922895</v>
      </c>
      <c r="AJ23" s="48"/>
    </row>
    <row r="24" spans="2:36">
      <c r="B24" s="11">
        <v>21</v>
      </c>
      <c r="C24" s="12">
        <v>730203</v>
      </c>
      <c r="D24" s="12" t="s">
        <v>420</v>
      </c>
      <c r="E24" s="12">
        <v>7302032007</v>
      </c>
      <c r="F24" s="12" t="s">
        <v>423</v>
      </c>
      <c r="G24" s="37">
        <v>0</v>
      </c>
      <c r="H24" s="37">
        <v>1</v>
      </c>
      <c r="I24" s="37">
        <v>0</v>
      </c>
      <c r="J24" s="37">
        <v>0</v>
      </c>
      <c r="K24" s="39">
        <v>0</v>
      </c>
      <c r="L24" s="40">
        <f t="shared" si="0"/>
        <v>3</v>
      </c>
      <c r="M24" s="37">
        <f ca="1" t="shared" si="1"/>
        <v>1692551551</v>
      </c>
      <c r="N24" s="37">
        <f ca="1" t="shared" si="2"/>
        <v>87280901</v>
      </c>
      <c r="O24" s="41">
        <f ca="1" t="shared" si="3"/>
        <v>0.0515676470524235</v>
      </c>
      <c r="P24" s="40">
        <f ca="1" t="shared" si="4"/>
        <v>2</v>
      </c>
      <c r="Q24" s="42">
        <v>1</v>
      </c>
      <c r="R24" s="40">
        <f t="shared" si="5"/>
        <v>4</v>
      </c>
      <c r="S24" s="12">
        <v>0</v>
      </c>
      <c r="T24" s="12">
        <v>1</v>
      </c>
      <c r="U24" s="12">
        <v>0</v>
      </c>
      <c r="V24" s="12">
        <v>0</v>
      </c>
      <c r="W24" s="12">
        <v>0</v>
      </c>
      <c r="X24" s="40">
        <f t="shared" si="6"/>
        <v>3</v>
      </c>
      <c r="Y24" s="45">
        <f ca="1" t="shared" si="7"/>
        <v>71</v>
      </c>
      <c r="Z24" s="46">
        <f ca="1" t="shared" si="8"/>
        <v>0.45</v>
      </c>
      <c r="AA24" s="47">
        <f ca="1" t="shared" si="9"/>
        <v>1.8</v>
      </c>
      <c r="AB24" s="45">
        <f ca="1" t="shared" si="10"/>
        <v>68</v>
      </c>
      <c r="AC24" s="46">
        <f ca="1" t="shared" si="11"/>
        <v>0.6</v>
      </c>
      <c r="AD24" s="47">
        <f ca="1" t="shared" si="12"/>
        <v>2.4</v>
      </c>
      <c r="AE24" s="39">
        <v>1580676558</v>
      </c>
      <c r="AF24" s="39">
        <v>95942087</v>
      </c>
      <c r="AG24" s="41">
        <f t="shared" si="13"/>
        <v>0.0606968494056708</v>
      </c>
      <c r="AH24" s="46">
        <f t="shared" si="14"/>
        <v>0.81532381606013</v>
      </c>
      <c r="AI24" s="46">
        <f t="shared" si="15"/>
        <v>3.26129526424052</v>
      </c>
      <c r="AJ24" s="48"/>
    </row>
    <row r="25" spans="2:36">
      <c r="B25" s="11">
        <v>22</v>
      </c>
      <c r="C25" s="12">
        <v>730203</v>
      </c>
      <c r="D25" s="12" t="s">
        <v>420</v>
      </c>
      <c r="E25" s="12">
        <v>7302032008</v>
      </c>
      <c r="F25" s="12" t="s">
        <v>424</v>
      </c>
      <c r="G25" s="37">
        <v>1</v>
      </c>
      <c r="H25" s="37">
        <v>0</v>
      </c>
      <c r="I25" s="37">
        <v>0</v>
      </c>
      <c r="J25" s="37">
        <v>0</v>
      </c>
      <c r="K25" s="39">
        <v>0</v>
      </c>
      <c r="L25" s="40">
        <f t="shared" si="0"/>
        <v>4</v>
      </c>
      <c r="M25" s="37">
        <f ca="1" t="shared" si="1"/>
        <v>1728292557</v>
      </c>
      <c r="N25" s="37">
        <f ca="1" t="shared" si="2"/>
        <v>177449169</v>
      </c>
      <c r="O25" s="41">
        <f ca="1" t="shared" si="3"/>
        <v>0.102673108370043</v>
      </c>
      <c r="P25" s="40">
        <f ca="1" t="shared" si="4"/>
        <v>3</v>
      </c>
      <c r="Q25" s="42">
        <v>0.8667</v>
      </c>
      <c r="R25" s="40">
        <f t="shared" si="5"/>
        <v>3</v>
      </c>
      <c r="S25" s="12">
        <v>1</v>
      </c>
      <c r="T25" s="12">
        <v>0</v>
      </c>
      <c r="U25" s="12">
        <v>0</v>
      </c>
      <c r="V25" s="12">
        <v>0</v>
      </c>
      <c r="W25" s="12">
        <v>0</v>
      </c>
      <c r="X25" s="40">
        <f t="shared" si="6"/>
        <v>4</v>
      </c>
      <c r="Y25" s="45">
        <f ca="1" t="shared" si="7"/>
        <v>75</v>
      </c>
      <c r="Z25" s="46">
        <f ca="1" t="shared" si="8"/>
        <v>0.25</v>
      </c>
      <c r="AA25" s="47">
        <f ca="1" t="shared" si="9"/>
        <v>1</v>
      </c>
      <c r="AB25" s="45">
        <f ca="1" t="shared" si="10"/>
        <v>74</v>
      </c>
      <c r="AC25" s="46">
        <f ca="1" t="shared" si="11"/>
        <v>0.3</v>
      </c>
      <c r="AD25" s="47">
        <f ca="1" t="shared" si="12"/>
        <v>1.2</v>
      </c>
      <c r="AE25" s="39">
        <v>1870721479</v>
      </c>
      <c r="AF25" s="39">
        <v>182379156</v>
      </c>
      <c r="AG25" s="41">
        <f t="shared" si="13"/>
        <v>0.0974913465458746</v>
      </c>
      <c r="AH25" s="46">
        <f t="shared" si="14"/>
        <v>0.357677043221261</v>
      </c>
      <c r="AI25" s="46">
        <f t="shared" si="15"/>
        <v>1.43070817288505</v>
      </c>
      <c r="AJ25" s="48"/>
    </row>
    <row r="26" spans="2:36">
      <c r="B26" s="11">
        <v>23</v>
      </c>
      <c r="C26" s="12">
        <v>730204</v>
      </c>
      <c r="D26" s="12" t="s">
        <v>425</v>
      </c>
      <c r="E26" s="12">
        <v>7302042002</v>
      </c>
      <c r="F26" s="12" t="s">
        <v>426</v>
      </c>
      <c r="G26" s="37">
        <v>0</v>
      </c>
      <c r="H26" s="37">
        <v>0</v>
      </c>
      <c r="I26" s="37">
        <v>0</v>
      </c>
      <c r="J26" s="37">
        <v>1</v>
      </c>
      <c r="K26" s="39">
        <v>0</v>
      </c>
      <c r="L26" s="40">
        <f t="shared" si="0"/>
        <v>1</v>
      </c>
      <c r="M26" s="37">
        <f ca="1" t="shared" si="1"/>
        <v>1875738049</v>
      </c>
      <c r="N26" s="37">
        <f ca="1" t="shared" si="2"/>
        <v>137956330</v>
      </c>
      <c r="O26" s="41">
        <f ca="1" t="shared" si="3"/>
        <v>0.0735477590133376</v>
      </c>
      <c r="P26" s="40">
        <f ca="1" t="shared" si="4"/>
        <v>2</v>
      </c>
      <c r="Q26" s="42">
        <v>0.7333</v>
      </c>
      <c r="R26" s="40">
        <f t="shared" si="5"/>
        <v>2</v>
      </c>
      <c r="S26" s="12">
        <v>0</v>
      </c>
      <c r="T26" s="12">
        <v>0</v>
      </c>
      <c r="U26" s="12">
        <v>0</v>
      </c>
      <c r="V26" s="12">
        <v>1</v>
      </c>
      <c r="W26" s="12">
        <v>0</v>
      </c>
      <c r="X26" s="40">
        <f t="shared" si="6"/>
        <v>1</v>
      </c>
      <c r="Y26" s="45">
        <f ca="1" t="shared" si="7"/>
        <v>77</v>
      </c>
      <c r="Z26" s="46">
        <f ca="1" t="shared" si="8"/>
        <v>0.15</v>
      </c>
      <c r="AA26" s="47">
        <f ca="1" t="shared" si="9"/>
        <v>0.6</v>
      </c>
      <c r="AB26" s="45">
        <f ca="1" t="shared" si="10"/>
        <v>70</v>
      </c>
      <c r="AC26" s="46">
        <f ca="1" t="shared" si="11"/>
        <v>0.5</v>
      </c>
      <c r="AD26" s="47">
        <f ca="1" t="shared" si="12"/>
        <v>2</v>
      </c>
      <c r="AE26" s="39">
        <v>1745508872</v>
      </c>
      <c r="AF26" s="39">
        <v>156440622</v>
      </c>
      <c r="AG26" s="41">
        <f t="shared" si="13"/>
        <v>0.0896246501576075</v>
      </c>
      <c r="AH26" s="46">
        <f t="shared" si="14"/>
        <v>0.455522332457729</v>
      </c>
      <c r="AI26" s="46">
        <f t="shared" si="15"/>
        <v>1.82208932983092</v>
      </c>
      <c r="AJ26" s="48"/>
    </row>
    <row r="27" spans="2:36">
      <c r="B27" s="11">
        <v>24</v>
      </c>
      <c r="C27" s="12">
        <v>730204</v>
      </c>
      <c r="D27" s="12" t="s">
        <v>425</v>
      </c>
      <c r="E27" s="12">
        <v>7302042003</v>
      </c>
      <c r="F27" s="12" t="s">
        <v>427</v>
      </c>
      <c r="G27" s="37">
        <v>1</v>
      </c>
      <c r="H27" s="37">
        <v>0</v>
      </c>
      <c r="I27" s="37">
        <v>0</v>
      </c>
      <c r="J27" s="37">
        <v>0</v>
      </c>
      <c r="K27" s="39">
        <v>0</v>
      </c>
      <c r="L27" s="40">
        <f t="shared" si="0"/>
        <v>4</v>
      </c>
      <c r="M27" s="37">
        <f ca="1" t="shared" si="1"/>
        <v>1978726275</v>
      </c>
      <c r="N27" s="37">
        <f ca="1" t="shared" si="2"/>
        <v>150225115</v>
      </c>
      <c r="O27" s="41">
        <f ca="1" t="shared" si="3"/>
        <v>0.0759201092632178</v>
      </c>
      <c r="P27" s="40">
        <f ca="1" t="shared" si="4"/>
        <v>2</v>
      </c>
      <c r="Q27" s="42">
        <v>0.9333</v>
      </c>
      <c r="R27" s="40">
        <f t="shared" si="5"/>
        <v>4</v>
      </c>
      <c r="S27" s="12">
        <v>0</v>
      </c>
      <c r="T27" s="12">
        <v>0</v>
      </c>
      <c r="U27" s="12">
        <v>0</v>
      </c>
      <c r="V27" s="12">
        <v>0</v>
      </c>
      <c r="W27" s="12">
        <v>1</v>
      </c>
      <c r="X27" s="40">
        <f t="shared" si="6"/>
        <v>0</v>
      </c>
      <c r="Y27" s="45">
        <f ca="1" t="shared" si="7"/>
        <v>76</v>
      </c>
      <c r="Z27" s="46">
        <f ca="1" t="shared" si="8"/>
        <v>0.2</v>
      </c>
      <c r="AA27" s="47">
        <f ca="1" t="shared" si="9"/>
        <v>0.8</v>
      </c>
      <c r="AB27" s="45">
        <f ca="1" t="shared" si="10"/>
        <v>69</v>
      </c>
      <c r="AC27" s="46">
        <f ca="1" t="shared" si="11"/>
        <v>0.55</v>
      </c>
      <c r="AD27" s="47">
        <f ca="1" t="shared" si="12"/>
        <v>2.2</v>
      </c>
      <c r="AE27" s="39">
        <v>1959555714</v>
      </c>
      <c r="AF27" s="39">
        <v>161586079</v>
      </c>
      <c r="AG27" s="41">
        <f t="shared" si="13"/>
        <v>0.0824605689164906</v>
      </c>
      <c r="AH27" s="46">
        <f t="shared" si="14"/>
        <v>0.544628555267612</v>
      </c>
      <c r="AI27" s="46">
        <f t="shared" si="15"/>
        <v>2.17851422107045</v>
      </c>
      <c r="AJ27" s="48"/>
    </row>
    <row r="28" spans="2:36">
      <c r="B28" s="11">
        <v>25</v>
      </c>
      <c r="C28" s="12">
        <v>730204</v>
      </c>
      <c r="D28" s="12" t="s">
        <v>425</v>
      </c>
      <c r="E28" s="12">
        <v>7302042004</v>
      </c>
      <c r="F28" s="12" t="s">
        <v>66</v>
      </c>
      <c r="G28" s="37">
        <v>1</v>
      </c>
      <c r="H28" s="37">
        <v>0</v>
      </c>
      <c r="I28" s="37">
        <v>0</v>
      </c>
      <c r="J28" s="37">
        <v>0</v>
      </c>
      <c r="K28" s="39">
        <v>0</v>
      </c>
      <c r="L28" s="40">
        <f t="shared" si="0"/>
        <v>4</v>
      </c>
      <c r="M28" s="37">
        <f ca="1" t="shared" si="1"/>
        <v>1885143507</v>
      </c>
      <c r="N28" s="37">
        <f ca="1" t="shared" si="2"/>
        <v>148251752</v>
      </c>
      <c r="O28" s="41">
        <f ca="1" t="shared" si="3"/>
        <v>0.0786421571883015</v>
      </c>
      <c r="P28" s="40">
        <f ca="1" t="shared" si="4"/>
        <v>2</v>
      </c>
      <c r="Q28" s="42">
        <v>0.8667</v>
      </c>
      <c r="R28" s="40">
        <f t="shared" si="5"/>
        <v>3</v>
      </c>
      <c r="S28" s="12">
        <v>0</v>
      </c>
      <c r="T28" s="12">
        <v>0</v>
      </c>
      <c r="U28" s="12">
        <v>0</v>
      </c>
      <c r="V28" s="12">
        <v>1</v>
      </c>
      <c r="W28" s="12">
        <v>0</v>
      </c>
      <c r="X28" s="40">
        <f t="shared" si="6"/>
        <v>1</v>
      </c>
      <c r="Y28" s="45">
        <f ca="1" t="shared" si="7"/>
        <v>60</v>
      </c>
      <c r="Z28" s="46">
        <f ca="1" t="shared" si="8"/>
        <v>1</v>
      </c>
      <c r="AA28" s="47">
        <f ca="1" t="shared" si="9"/>
        <v>4</v>
      </c>
      <c r="AB28" s="45">
        <f ca="1" t="shared" si="10"/>
        <v>67</v>
      </c>
      <c r="AC28" s="46">
        <f ca="1" t="shared" si="11"/>
        <v>0.65</v>
      </c>
      <c r="AD28" s="47">
        <f ca="1" t="shared" si="12"/>
        <v>2.6</v>
      </c>
      <c r="AE28" s="39">
        <v>1781415127</v>
      </c>
      <c r="AF28" s="39">
        <v>81676114</v>
      </c>
      <c r="AG28" s="41">
        <f t="shared" si="13"/>
        <v>0.0458490066476235</v>
      </c>
      <c r="AH28" s="46">
        <f t="shared" si="14"/>
        <v>1</v>
      </c>
      <c r="AI28" s="46">
        <f t="shared" si="15"/>
        <v>4</v>
      </c>
      <c r="AJ28" s="48"/>
    </row>
    <row r="29" spans="2:36">
      <c r="B29" s="11">
        <v>26</v>
      </c>
      <c r="C29" s="12">
        <v>730204</v>
      </c>
      <c r="D29" s="12" t="s">
        <v>425</v>
      </c>
      <c r="E29" s="12">
        <v>7302042005</v>
      </c>
      <c r="F29" s="12" t="s">
        <v>428</v>
      </c>
      <c r="G29" s="37">
        <v>1</v>
      </c>
      <c r="H29" s="37">
        <v>0</v>
      </c>
      <c r="I29" s="37">
        <v>0</v>
      </c>
      <c r="J29" s="37">
        <v>0</v>
      </c>
      <c r="K29" s="39">
        <v>0</v>
      </c>
      <c r="L29" s="40">
        <f t="shared" si="0"/>
        <v>4</v>
      </c>
      <c r="M29" s="37">
        <f ca="1" t="shared" si="1"/>
        <v>1769520236</v>
      </c>
      <c r="N29" s="37">
        <f ca="1" t="shared" si="2"/>
        <v>166408808</v>
      </c>
      <c r="O29" s="41">
        <f ca="1" t="shared" si="3"/>
        <v>0.0940417660191143</v>
      </c>
      <c r="P29" s="40">
        <f ca="1" t="shared" si="4"/>
        <v>2</v>
      </c>
      <c r="Q29" s="42">
        <v>0.8667</v>
      </c>
      <c r="R29" s="40">
        <f t="shared" si="5"/>
        <v>3</v>
      </c>
      <c r="S29" s="12">
        <v>0</v>
      </c>
      <c r="T29" s="12">
        <v>0</v>
      </c>
      <c r="U29" s="12">
        <v>0</v>
      </c>
      <c r="V29" s="12">
        <v>0</v>
      </c>
      <c r="W29" s="12">
        <v>1</v>
      </c>
      <c r="X29" s="40">
        <f t="shared" si="6"/>
        <v>0</v>
      </c>
      <c r="Y29" s="45">
        <f ca="1" t="shared" si="7"/>
        <v>77</v>
      </c>
      <c r="Z29" s="46">
        <f ca="1" t="shared" si="8"/>
        <v>0.15</v>
      </c>
      <c r="AA29" s="47">
        <f ca="1" t="shared" si="9"/>
        <v>0.6</v>
      </c>
      <c r="AB29" s="45">
        <f ca="1" t="shared" si="10"/>
        <v>77</v>
      </c>
      <c r="AC29" s="46">
        <f ca="1" t="shared" si="11"/>
        <v>0.15</v>
      </c>
      <c r="AD29" s="47">
        <f ca="1" t="shared" si="12"/>
        <v>0.6</v>
      </c>
      <c r="AE29" s="39">
        <v>1807448256</v>
      </c>
      <c r="AF29" s="39">
        <v>182784529</v>
      </c>
      <c r="AG29" s="41">
        <f t="shared" si="13"/>
        <v>0.101128498917316</v>
      </c>
      <c r="AH29" s="46">
        <f t="shared" si="14"/>
        <v>0.312438456625809</v>
      </c>
      <c r="AI29" s="46">
        <f t="shared" si="15"/>
        <v>1.24975382650324</v>
      </c>
      <c r="AJ29" s="48"/>
    </row>
    <row r="30" spans="2:36">
      <c r="B30" s="11">
        <v>27</v>
      </c>
      <c r="C30" s="12">
        <v>730204</v>
      </c>
      <c r="D30" s="12" t="s">
        <v>425</v>
      </c>
      <c r="E30" s="12">
        <v>7302042006</v>
      </c>
      <c r="F30" s="12" t="s">
        <v>429</v>
      </c>
      <c r="G30" s="37">
        <v>1</v>
      </c>
      <c r="H30" s="37">
        <v>0</v>
      </c>
      <c r="I30" s="37">
        <v>0</v>
      </c>
      <c r="J30" s="37">
        <v>0</v>
      </c>
      <c r="K30" s="39">
        <v>0</v>
      </c>
      <c r="L30" s="40">
        <f t="shared" si="0"/>
        <v>4</v>
      </c>
      <c r="M30" s="37">
        <f ca="1" t="shared" si="1"/>
        <v>1577674902</v>
      </c>
      <c r="N30" s="37">
        <f ca="1" t="shared" si="2"/>
        <v>111825470</v>
      </c>
      <c r="O30" s="41">
        <f ca="1" t="shared" si="3"/>
        <v>0.0708799194677181</v>
      </c>
      <c r="P30" s="40">
        <f ca="1" t="shared" si="4"/>
        <v>2</v>
      </c>
      <c r="Q30" s="42">
        <v>0.6667</v>
      </c>
      <c r="R30" s="40">
        <f t="shared" si="5"/>
        <v>1</v>
      </c>
      <c r="S30" s="12">
        <v>0</v>
      </c>
      <c r="T30" s="12">
        <v>0</v>
      </c>
      <c r="U30" s="12">
        <v>0</v>
      </c>
      <c r="V30" s="12">
        <v>0</v>
      </c>
      <c r="W30" s="12">
        <v>1</v>
      </c>
      <c r="X30" s="40">
        <f t="shared" si="6"/>
        <v>0</v>
      </c>
      <c r="Y30" s="45">
        <f ca="1" t="shared" si="7"/>
        <v>80</v>
      </c>
      <c r="Z30" s="46">
        <f ca="1" t="shared" si="8"/>
        <v>0</v>
      </c>
      <c r="AA30" s="47">
        <f ca="1" t="shared" si="9"/>
        <v>0</v>
      </c>
      <c r="AB30" s="45">
        <f ca="1" t="shared" si="10"/>
        <v>62</v>
      </c>
      <c r="AC30" s="46">
        <f ca="1" t="shared" si="11"/>
        <v>0.9</v>
      </c>
      <c r="AD30" s="47">
        <f ca="1" t="shared" si="12"/>
        <v>3.6</v>
      </c>
      <c r="AE30" s="39">
        <v>1529093811</v>
      </c>
      <c r="AF30" s="39">
        <v>193045561</v>
      </c>
      <c r="AG30" s="41">
        <f t="shared" si="13"/>
        <v>0.126248343699561</v>
      </c>
      <c r="AH30" s="46">
        <f t="shared" si="14"/>
        <v>0</v>
      </c>
      <c r="AI30" s="46">
        <f t="shared" si="15"/>
        <v>0</v>
      </c>
      <c r="AJ30" s="48"/>
    </row>
    <row r="31" spans="2:36">
      <c r="B31" s="11">
        <v>28</v>
      </c>
      <c r="C31" s="12">
        <v>730204</v>
      </c>
      <c r="D31" s="12" t="s">
        <v>425</v>
      </c>
      <c r="E31" s="12">
        <v>7302042007</v>
      </c>
      <c r="F31" s="12" t="s">
        <v>430</v>
      </c>
      <c r="G31" s="37">
        <v>1</v>
      </c>
      <c r="H31" s="37">
        <v>0</v>
      </c>
      <c r="I31" s="37">
        <v>0</v>
      </c>
      <c r="J31" s="37">
        <v>0</v>
      </c>
      <c r="K31" s="39">
        <v>0</v>
      </c>
      <c r="L31" s="40">
        <f t="shared" si="0"/>
        <v>4</v>
      </c>
      <c r="M31" s="37">
        <f ca="1" t="shared" si="1"/>
        <v>1661457801</v>
      </c>
      <c r="N31" s="37">
        <f ca="1" t="shared" si="2"/>
        <v>198269234</v>
      </c>
      <c r="O31" s="41">
        <f ca="1" t="shared" si="3"/>
        <v>0.119334498824265</v>
      </c>
      <c r="P31" s="40">
        <f ca="1" t="shared" si="4"/>
        <v>3</v>
      </c>
      <c r="Q31" s="42">
        <v>0.6667</v>
      </c>
      <c r="R31" s="40">
        <f t="shared" si="5"/>
        <v>1</v>
      </c>
      <c r="S31" s="12">
        <v>0</v>
      </c>
      <c r="T31" s="12">
        <v>0</v>
      </c>
      <c r="U31" s="12">
        <v>0</v>
      </c>
      <c r="V31" s="12">
        <v>0</v>
      </c>
      <c r="W31" s="12">
        <v>1</v>
      </c>
      <c r="X31" s="40">
        <f t="shared" si="6"/>
        <v>0</v>
      </c>
      <c r="Y31" s="45">
        <f ca="1" t="shared" si="7"/>
        <v>72</v>
      </c>
      <c r="Z31" s="46">
        <f ca="1" t="shared" si="8"/>
        <v>0.4</v>
      </c>
      <c r="AA31" s="47">
        <f ca="1" t="shared" si="9"/>
        <v>1.6</v>
      </c>
      <c r="AB31" s="45">
        <f ca="1" t="shared" si="10"/>
        <v>76</v>
      </c>
      <c r="AC31" s="46">
        <f ca="1" t="shared" si="11"/>
        <v>0.2</v>
      </c>
      <c r="AD31" s="47">
        <f ca="1" t="shared" si="12"/>
        <v>0.8</v>
      </c>
      <c r="AE31" s="39">
        <v>1895545836</v>
      </c>
      <c r="AF31" s="39">
        <v>122964871</v>
      </c>
      <c r="AG31" s="41">
        <f t="shared" si="13"/>
        <v>0.0648704286990399</v>
      </c>
      <c r="AH31" s="46">
        <f t="shared" si="14"/>
        <v>0.763413197808725</v>
      </c>
      <c r="AI31" s="46">
        <f t="shared" si="15"/>
        <v>3.0536527912349</v>
      </c>
      <c r="AJ31" s="48"/>
    </row>
    <row r="32" spans="2:36">
      <c r="B32" s="11">
        <v>29</v>
      </c>
      <c r="C32" s="12">
        <v>730204</v>
      </c>
      <c r="D32" s="12" t="s">
        <v>425</v>
      </c>
      <c r="E32" s="12">
        <v>7302042008</v>
      </c>
      <c r="F32" s="12" t="s">
        <v>431</v>
      </c>
      <c r="G32" s="37">
        <v>1</v>
      </c>
      <c r="H32" s="37">
        <v>0</v>
      </c>
      <c r="I32" s="37">
        <v>0</v>
      </c>
      <c r="J32" s="37">
        <v>0</v>
      </c>
      <c r="K32" s="39">
        <v>0</v>
      </c>
      <c r="L32" s="40">
        <f t="shared" si="0"/>
        <v>4</v>
      </c>
      <c r="M32" s="37">
        <f ca="1" t="shared" si="1"/>
        <v>1836018023</v>
      </c>
      <c r="N32" s="37">
        <f ca="1" t="shared" si="2"/>
        <v>141185634</v>
      </c>
      <c r="O32" s="41">
        <f ca="1" t="shared" si="3"/>
        <v>0.0768977386013383</v>
      </c>
      <c r="P32" s="40">
        <f ca="1" t="shared" si="4"/>
        <v>2</v>
      </c>
      <c r="Q32" s="42">
        <v>0.6667</v>
      </c>
      <c r="R32" s="40">
        <f t="shared" si="5"/>
        <v>1</v>
      </c>
      <c r="S32" s="12">
        <v>0</v>
      </c>
      <c r="T32" s="12">
        <v>0</v>
      </c>
      <c r="U32" s="12">
        <v>0</v>
      </c>
      <c r="V32" s="12">
        <v>0</v>
      </c>
      <c r="W32" s="12">
        <v>1</v>
      </c>
      <c r="X32" s="40">
        <f t="shared" si="6"/>
        <v>0</v>
      </c>
      <c r="Y32" s="45">
        <f ca="1" t="shared" si="7"/>
        <v>76</v>
      </c>
      <c r="Z32" s="46">
        <f ca="1" t="shared" si="8"/>
        <v>0.2</v>
      </c>
      <c r="AA32" s="47">
        <f ca="1" t="shared" si="9"/>
        <v>0.8</v>
      </c>
      <c r="AB32" s="45">
        <f ca="1" t="shared" si="10"/>
        <v>80</v>
      </c>
      <c r="AC32" s="46">
        <f ca="1" t="shared" si="11"/>
        <v>0</v>
      </c>
      <c r="AD32" s="47">
        <f ca="1" t="shared" si="12"/>
        <v>0</v>
      </c>
      <c r="AE32" s="39">
        <v>1719478717</v>
      </c>
      <c r="AF32" s="39">
        <v>197660527</v>
      </c>
      <c r="AG32" s="41">
        <f t="shared" si="13"/>
        <v>0.114953750253368</v>
      </c>
      <c r="AH32" s="46">
        <f t="shared" si="14"/>
        <v>0.140481176342248</v>
      </c>
      <c r="AI32" s="46">
        <f t="shared" si="15"/>
        <v>0.56192470536899</v>
      </c>
      <c r="AJ32" s="48"/>
    </row>
    <row r="33" spans="2:36">
      <c r="B33" s="11">
        <v>30</v>
      </c>
      <c r="C33" s="12">
        <v>730204</v>
      </c>
      <c r="D33" s="12" t="s">
        <v>425</v>
      </c>
      <c r="E33" s="12">
        <v>7302042009</v>
      </c>
      <c r="F33" s="12" t="s">
        <v>432</v>
      </c>
      <c r="G33" s="37">
        <v>0</v>
      </c>
      <c r="H33" s="37">
        <v>0</v>
      </c>
      <c r="I33" s="37">
        <v>1</v>
      </c>
      <c r="J33" s="37">
        <v>0</v>
      </c>
      <c r="K33" s="39">
        <v>0</v>
      </c>
      <c r="L33" s="40">
        <f t="shared" si="0"/>
        <v>2</v>
      </c>
      <c r="M33" s="37">
        <f ca="1" t="shared" si="1"/>
        <v>1702833079</v>
      </c>
      <c r="N33" s="37">
        <f ca="1" t="shared" si="2"/>
        <v>121511082</v>
      </c>
      <c r="O33" s="41">
        <f ca="1" t="shared" si="3"/>
        <v>0.0713581874221977</v>
      </c>
      <c r="P33" s="40">
        <f ca="1" t="shared" si="4"/>
        <v>2</v>
      </c>
      <c r="Q33" s="42">
        <v>0.6667</v>
      </c>
      <c r="R33" s="40">
        <f t="shared" si="5"/>
        <v>1</v>
      </c>
      <c r="S33" s="12">
        <v>0</v>
      </c>
      <c r="T33" s="12">
        <v>0</v>
      </c>
      <c r="U33" s="12">
        <v>1</v>
      </c>
      <c r="V33" s="12">
        <v>0</v>
      </c>
      <c r="W33" s="12">
        <v>0</v>
      </c>
      <c r="X33" s="40">
        <f t="shared" si="6"/>
        <v>2</v>
      </c>
      <c r="Y33" s="45">
        <f ca="1" t="shared" si="7"/>
        <v>76</v>
      </c>
      <c r="Z33" s="46">
        <f ca="1" t="shared" si="8"/>
        <v>0.2</v>
      </c>
      <c r="AA33" s="47">
        <f ca="1" t="shared" si="9"/>
        <v>0.8</v>
      </c>
      <c r="AB33" s="45">
        <f ca="1" t="shared" si="10"/>
        <v>60</v>
      </c>
      <c r="AC33" s="46">
        <f ca="1" t="shared" si="11"/>
        <v>1</v>
      </c>
      <c r="AD33" s="47">
        <f ca="1" t="shared" si="12"/>
        <v>4</v>
      </c>
      <c r="AE33" s="39">
        <v>1746725183</v>
      </c>
      <c r="AF33" s="39">
        <v>119775581</v>
      </c>
      <c r="AG33" s="41">
        <f t="shared" si="13"/>
        <v>0.0685715086527152</v>
      </c>
      <c r="AH33" s="46">
        <f t="shared" si="14"/>
        <v>0.717379485474948</v>
      </c>
      <c r="AI33" s="46">
        <f t="shared" si="15"/>
        <v>2.86951794189979</v>
      </c>
      <c r="AJ33" s="48"/>
    </row>
    <row r="34" spans="2:36">
      <c r="B34" s="11">
        <v>31</v>
      </c>
      <c r="C34" s="12">
        <v>730204</v>
      </c>
      <c r="D34" s="12" t="s">
        <v>425</v>
      </c>
      <c r="E34" s="12">
        <v>7302042010</v>
      </c>
      <c r="F34" s="12" t="s">
        <v>433</v>
      </c>
      <c r="G34" s="37">
        <v>0</v>
      </c>
      <c r="H34" s="37">
        <v>0</v>
      </c>
      <c r="I34" s="37">
        <v>0</v>
      </c>
      <c r="J34" s="37">
        <v>1</v>
      </c>
      <c r="K34" s="39">
        <v>0</v>
      </c>
      <c r="L34" s="40">
        <f t="shared" si="0"/>
        <v>1</v>
      </c>
      <c r="M34" s="37">
        <f ca="1" t="shared" si="1"/>
        <v>1548629410</v>
      </c>
      <c r="N34" s="37">
        <f ca="1" t="shared" si="2"/>
        <v>148037311</v>
      </c>
      <c r="O34" s="41">
        <f ca="1" t="shared" si="3"/>
        <v>0.0955924703767572</v>
      </c>
      <c r="P34" s="40">
        <f ca="1" t="shared" si="4"/>
        <v>2</v>
      </c>
      <c r="Q34" s="42">
        <v>0.6667</v>
      </c>
      <c r="R34" s="40">
        <f t="shared" si="5"/>
        <v>1</v>
      </c>
      <c r="S34" s="12">
        <v>0</v>
      </c>
      <c r="T34" s="12">
        <v>0</v>
      </c>
      <c r="U34" s="12">
        <v>0</v>
      </c>
      <c r="V34" s="12">
        <v>1</v>
      </c>
      <c r="W34" s="12">
        <v>0</v>
      </c>
      <c r="X34" s="40">
        <f t="shared" si="6"/>
        <v>1</v>
      </c>
      <c r="Y34" s="45">
        <f ca="1" t="shared" si="7"/>
        <v>69</v>
      </c>
      <c r="Z34" s="46">
        <f ca="1" t="shared" si="8"/>
        <v>0.55</v>
      </c>
      <c r="AA34" s="47">
        <f ca="1" t="shared" si="9"/>
        <v>2.2</v>
      </c>
      <c r="AB34" s="45">
        <f ca="1" t="shared" si="10"/>
        <v>74</v>
      </c>
      <c r="AC34" s="46">
        <f ca="1" t="shared" si="11"/>
        <v>0.3</v>
      </c>
      <c r="AD34" s="47">
        <f ca="1" t="shared" si="12"/>
        <v>1.2</v>
      </c>
      <c r="AE34" s="39">
        <v>1698634694</v>
      </c>
      <c r="AF34" s="39">
        <v>181459064</v>
      </c>
      <c r="AG34" s="41">
        <f t="shared" si="13"/>
        <v>0.106826420442817</v>
      </c>
      <c r="AH34" s="46">
        <f t="shared" si="14"/>
        <v>0.241568201541235</v>
      </c>
      <c r="AI34" s="46">
        <f t="shared" si="15"/>
        <v>0.966272806164938</v>
      </c>
      <c r="AJ34" s="48"/>
    </row>
    <row r="35" spans="2:36">
      <c r="B35" s="11">
        <v>32</v>
      </c>
      <c r="C35" s="12">
        <v>730204</v>
      </c>
      <c r="D35" s="12" t="s">
        <v>425</v>
      </c>
      <c r="E35" s="12">
        <v>7302042011</v>
      </c>
      <c r="F35" s="12" t="s">
        <v>434</v>
      </c>
      <c r="G35" s="37">
        <v>0</v>
      </c>
      <c r="H35" s="37">
        <v>0</v>
      </c>
      <c r="I35" s="37">
        <v>0</v>
      </c>
      <c r="J35" s="37">
        <v>0</v>
      </c>
      <c r="K35" s="39">
        <v>1</v>
      </c>
      <c r="L35" s="40">
        <f t="shared" si="0"/>
        <v>0</v>
      </c>
      <c r="M35" s="37">
        <f ca="1" t="shared" si="1"/>
        <v>1881515067</v>
      </c>
      <c r="N35" s="37">
        <f ca="1" t="shared" si="2"/>
        <v>167409251</v>
      </c>
      <c r="O35" s="41">
        <f ca="1" t="shared" si="3"/>
        <v>0.088975769546681</v>
      </c>
      <c r="P35" s="40">
        <f ca="1" t="shared" si="4"/>
        <v>2</v>
      </c>
      <c r="Q35" s="42">
        <v>0.6667</v>
      </c>
      <c r="R35" s="40">
        <f t="shared" si="5"/>
        <v>1</v>
      </c>
      <c r="S35" s="12">
        <v>0</v>
      </c>
      <c r="T35" s="12">
        <v>0</v>
      </c>
      <c r="U35" s="12">
        <v>0</v>
      </c>
      <c r="V35" s="12">
        <v>0</v>
      </c>
      <c r="W35" s="12">
        <v>1</v>
      </c>
      <c r="X35" s="40">
        <f t="shared" si="6"/>
        <v>0</v>
      </c>
      <c r="Y35" s="45">
        <f ca="1" t="shared" si="7"/>
        <v>76</v>
      </c>
      <c r="Z35" s="46">
        <f ca="1" t="shared" si="8"/>
        <v>0.2</v>
      </c>
      <c r="AA35" s="47">
        <f ca="1" t="shared" si="9"/>
        <v>0.8</v>
      </c>
      <c r="AB35" s="45">
        <f ca="1" t="shared" si="10"/>
        <v>64</v>
      </c>
      <c r="AC35" s="46">
        <f ca="1" t="shared" si="11"/>
        <v>0.8</v>
      </c>
      <c r="AD35" s="47">
        <f ca="1" t="shared" si="12"/>
        <v>3.2</v>
      </c>
      <c r="AE35" s="39">
        <v>1813373029</v>
      </c>
      <c r="AF35" s="39">
        <v>134425331</v>
      </c>
      <c r="AG35" s="41">
        <f t="shared" si="13"/>
        <v>0.0741299935811497</v>
      </c>
      <c r="AH35" s="46">
        <f t="shared" si="14"/>
        <v>0.648243530723932</v>
      </c>
      <c r="AI35" s="46">
        <f t="shared" si="15"/>
        <v>2.59297412289573</v>
      </c>
      <c r="AJ35" s="48"/>
    </row>
    <row r="36" spans="2:36">
      <c r="B36" s="11">
        <v>33</v>
      </c>
      <c r="C36" s="12">
        <v>730204</v>
      </c>
      <c r="D36" s="12" t="s">
        <v>425</v>
      </c>
      <c r="E36" s="12">
        <v>7302042012</v>
      </c>
      <c r="F36" s="12" t="s">
        <v>435</v>
      </c>
      <c r="G36" s="37">
        <v>0</v>
      </c>
      <c r="H36" s="37">
        <v>0</v>
      </c>
      <c r="I36" s="37">
        <v>0</v>
      </c>
      <c r="J36" s="37">
        <v>0</v>
      </c>
      <c r="K36" s="39">
        <v>1</v>
      </c>
      <c r="L36" s="40">
        <f t="shared" si="0"/>
        <v>0</v>
      </c>
      <c r="M36" s="37">
        <f ca="1" t="shared" si="1"/>
        <v>1561252863</v>
      </c>
      <c r="N36" s="37">
        <f ca="1" t="shared" si="2"/>
        <v>166681606</v>
      </c>
      <c r="O36" s="41">
        <f ca="1" t="shared" si="3"/>
        <v>0.106761441371973</v>
      </c>
      <c r="P36" s="40">
        <f ca="1" t="shared" si="4"/>
        <v>3</v>
      </c>
      <c r="Q36" s="42">
        <v>0.8667</v>
      </c>
      <c r="R36" s="40">
        <f t="shared" si="5"/>
        <v>3</v>
      </c>
      <c r="S36" s="12">
        <v>0</v>
      </c>
      <c r="T36" s="12">
        <v>0</v>
      </c>
      <c r="U36" s="12">
        <v>0</v>
      </c>
      <c r="V36" s="12">
        <v>0</v>
      </c>
      <c r="W36" s="12">
        <v>1</v>
      </c>
      <c r="X36" s="40">
        <f t="shared" si="6"/>
        <v>0</v>
      </c>
      <c r="Y36" s="45">
        <f ca="1" t="shared" si="7"/>
        <v>75</v>
      </c>
      <c r="Z36" s="46">
        <f ca="1" t="shared" si="8"/>
        <v>0.25</v>
      </c>
      <c r="AA36" s="47">
        <f ca="1" t="shared" si="9"/>
        <v>1</v>
      </c>
      <c r="AB36" s="45">
        <f ca="1" t="shared" si="10"/>
        <v>63</v>
      </c>
      <c r="AC36" s="46">
        <f ca="1" t="shared" si="11"/>
        <v>0.85</v>
      </c>
      <c r="AD36" s="47">
        <f ca="1" t="shared" si="12"/>
        <v>3.4</v>
      </c>
      <c r="AE36" s="39">
        <v>1992529231</v>
      </c>
      <c r="AF36" s="39">
        <v>113415669</v>
      </c>
      <c r="AG36" s="41">
        <f t="shared" si="13"/>
        <v>0.0569204542826604</v>
      </c>
      <c r="AH36" s="46">
        <f t="shared" si="14"/>
        <v>0.862294291955606</v>
      </c>
      <c r="AI36" s="46">
        <f t="shared" si="15"/>
        <v>3.44917716782243</v>
      </c>
      <c r="AJ36" s="48"/>
    </row>
    <row r="37" spans="2:36">
      <c r="B37" s="11">
        <v>34</v>
      </c>
      <c r="C37" s="12">
        <v>730204</v>
      </c>
      <c r="D37" s="12" t="s">
        <v>425</v>
      </c>
      <c r="E37" s="12">
        <v>7302042013</v>
      </c>
      <c r="F37" s="12" t="s">
        <v>436</v>
      </c>
      <c r="G37" s="37">
        <v>0</v>
      </c>
      <c r="H37" s="37">
        <v>0</v>
      </c>
      <c r="I37" s="37">
        <v>0</v>
      </c>
      <c r="J37" s="37">
        <v>1</v>
      </c>
      <c r="K37" s="39">
        <v>0</v>
      </c>
      <c r="L37" s="40">
        <f t="shared" si="0"/>
        <v>1</v>
      </c>
      <c r="M37" s="37">
        <f ca="1" t="shared" si="1"/>
        <v>1826505538</v>
      </c>
      <c r="N37" s="37">
        <f ca="1" t="shared" si="2"/>
        <v>100249276</v>
      </c>
      <c r="O37" s="41">
        <f ca="1" t="shared" si="3"/>
        <v>0.0548858319421093</v>
      </c>
      <c r="P37" s="40">
        <f ca="1" t="shared" si="4"/>
        <v>2</v>
      </c>
      <c r="Q37" s="42">
        <v>0.6667</v>
      </c>
      <c r="R37" s="40">
        <f t="shared" si="5"/>
        <v>1</v>
      </c>
      <c r="S37" s="12">
        <v>0</v>
      </c>
      <c r="T37" s="12">
        <v>0</v>
      </c>
      <c r="U37" s="12">
        <v>0</v>
      </c>
      <c r="V37" s="12">
        <v>1</v>
      </c>
      <c r="W37" s="12">
        <v>0</v>
      </c>
      <c r="X37" s="40">
        <f t="shared" si="6"/>
        <v>1</v>
      </c>
      <c r="Y37" s="45">
        <f ca="1" t="shared" si="7"/>
        <v>67</v>
      </c>
      <c r="Z37" s="46">
        <f ca="1" t="shared" si="8"/>
        <v>0.65</v>
      </c>
      <c r="AA37" s="47">
        <f ca="1" t="shared" si="9"/>
        <v>2.6</v>
      </c>
      <c r="AB37" s="45">
        <f ca="1" t="shared" si="10"/>
        <v>67</v>
      </c>
      <c r="AC37" s="46">
        <f ca="1" t="shared" si="11"/>
        <v>0.65</v>
      </c>
      <c r="AD37" s="47">
        <f ca="1" t="shared" si="12"/>
        <v>2.6</v>
      </c>
      <c r="AE37" s="39">
        <v>1698976061</v>
      </c>
      <c r="AF37" s="39">
        <v>169870964</v>
      </c>
      <c r="AG37" s="41">
        <f t="shared" si="13"/>
        <v>0.099984318731375</v>
      </c>
      <c r="AH37" s="46">
        <f t="shared" si="14"/>
        <v>0.326669670811089</v>
      </c>
      <c r="AI37" s="46">
        <f t="shared" si="15"/>
        <v>1.30667868324435</v>
      </c>
      <c r="AJ37" s="48"/>
    </row>
    <row r="38" spans="2:36">
      <c r="B38" s="11">
        <v>35</v>
      </c>
      <c r="C38" s="12">
        <v>730205</v>
      </c>
      <c r="D38" s="12" t="s">
        <v>437</v>
      </c>
      <c r="E38" s="12">
        <v>7302052003</v>
      </c>
      <c r="F38" s="12" t="s">
        <v>438</v>
      </c>
      <c r="G38" s="37">
        <v>0</v>
      </c>
      <c r="H38" s="37">
        <v>0</v>
      </c>
      <c r="I38" s="37">
        <v>0</v>
      </c>
      <c r="J38" s="37">
        <v>0</v>
      </c>
      <c r="K38" s="39">
        <v>1</v>
      </c>
      <c r="L38" s="40">
        <f t="shared" si="0"/>
        <v>0</v>
      </c>
      <c r="M38" s="37">
        <f ca="1" t="shared" si="1"/>
        <v>1596989165</v>
      </c>
      <c r="N38" s="37">
        <f ca="1" t="shared" si="2"/>
        <v>191553189</v>
      </c>
      <c r="O38" s="41">
        <f ca="1" t="shared" si="3"/>
        <v>0.119946454990507</v>
      </c>
      <c r="P38" s="40">
        <f ca="1" t="shared" si="4"/>
        <v>3</v>
      </c>
      <c r="Q38" s="42">
        <v>0.8667</v>
      </c>
      <c r="R38" s="40">
        <f t="shared" si="5"/>
        <v>3</v>
      </c>
      <c r="S38" s="12">
        <v>0</v>
      </c>
      <c r="T38" s="12">
        <v>0</v>
      </c>
      <c r="U38" s="12">
        <v>0</v>
      </c>
      <c r="V38" s="12">
        <v>0</v>
      </c>
      <c r="W38" s="12">
        <v>1</v>
      </c>
      <c r="X38" s="40">
        <f t="shared" si="6"/>
        <v>0</v>
      </c>
      <c r="Y38" s="45">
        <f ca="1" t="shared" si="7"/>
        <v>80</v>
      </c>
      <c r="Z38" s="46">
        <f ca="1" t="shared" si="8"/>
        <v>0</v>
      </c>
      <c r="AA38" s="47">
        <f ca="1" t="shared" si="9"/>
        <v>0</v>
      </c>
      <c r="AB38" s="45">
        <f ca="1" t="shared" si="10"/>
        <v>61</v>
      </c>
      <c r="AC38" s="46">
        <f ca="1" t="shared" si="11"/>
        <v>0.95</v>
      </c>
      <c r="AD38" s="47">
        <f ca="1" t="shared" si="12"/>
        <v>3.8</v>
      </c>
      <c r="AE38" s="39">
        <v>1835726907</v>
      </c>
      <c r="AF38" s="39">
        <v>165955651</v>
      </c>
      <c r="AG38" s="41">
        <f t="shared" si="13"/>
        <v>0.0904032350166996</v>
      </c>
      <c r="AH38" s="46">
        <f t="shared" si="14"/>
        <v>0.445838361325117</v>
      </c>
      <c r="AI38" s="46">
        <f t="shared" si="15"/>
        <v>1.78335344530047</v>
      </c>
      <c r="AJ38" s="48"/>
    </row>
    <row r="39" spans="2:36">
      <c r="B39" s="11">
        <v>36</v>
      </c>
      <c r="C39" s="12">
        <v>730205</v>
      </c>
      <c r="D39" s="12" t="s">
        <v>437</v>
      </c>
      <c r="E39" s="12">
        <v>7302052004</v>
      </c>
      <c r="F39" s="12" t="s">
        <v>439</v>
      </c>
      <c r="G39" s="37">
        <v>0</v>
      </c>
      <c r="H39" s="37">
        <v>0</v>
      </c>
      <c r="I39" s="37">
        <v>0</v>
      </c>
      <c r="J39" s="37">
        <v>0</v>
      </c>
      <c r="K39" s="39">
        <v>0</v>
      </c>
      <c r="L39" s="40">
        <f t="shared" si="0"/>
        <v>0</v>
      </c>
      <c r="M39" s="37">
        <f ca="1" t="shared" si="1"/>
        <v>1702726841</v>
      </c>
      <c r="N39" s="37">
        <f ca="1" t="shared" si="2"/>
        <v>130332182</v>
      </c>
      <c r="O39" s="41">
        <f ca="1" t="shared" si="3"/>
        <v>0.0765432122532683</v>
      </c>
      <c r="P39" s="40">
        <f ca="1" t="shared" si="4"/>
        <v>2</v>
      </c>
      <c r="Q39" s="42">
        <v>0.8667</v>
      </c>
      <c r="R39" s="40">
        <f t="shared" si="5"/>
        <v>3</v>
      </c>
      <c r="S39" s="12">
        <v>0</v>
      </c>
      <c r="T39" s="12">
        <v>0</v>
      </c>
      <c r="U39" s="12">
        <v>0</v>
      </c>
      <c r="V39" s="12">
        <v>0</v>
      </c>
      <c r="W39" s="12">
        <v>1</v>
      </c>
      <c r="X39" s="40">
        <f t="shared" si="6"/>
        <v>0</v>
      </c>
      <c r="Y39" s="45">
        <f ca="1" t="shared" si="7"/>
        <v>68</v>
      </c>
      <c r="Z39" s="46">
        <f ca="1" t="shared" si="8"/>
        <v>0.6</v>
      </c>
      <c r="AA39" s="47">
        <f ca="1" t="shared" si="9"/>
        <v>2.4</v>
      </c>
      <c r="AB39" s="45">
        <f ca="1" t="shared" si="10"/>
        <v>68</v>
      </c>
      <c r="AC39" s="46">
        <f ca="1" t="shared" si="11"/>
        <v>0.6</v>
      </c>
      <c r="AD39" s="47">
        <f ca="1" t="shared" si="12"/>
        <v>2.4</v>
      </c>
      <c r="AE39" s="39">
        <v>1630466605</v>
      </c>
      <c r="AF39" s="39">
        <v>105834575</v>
      </c>
      <c r="AG39" s="41">
        <f t="shared" si="13"/>
        <v>0.064910605758773</v>
      </c>
      <c r="AH39" s="46">
        <f t="shared" si="14"/>
        <v>0.762913479014936</v>
      </c>
      <c r="AI39" s="46">
        <f t="shared" si="15"/>
        <v>3.05165391605974</v>
      </c>
      <c r="AJ39" s="48"/>
    </row>
    <row r="40" spans="2:36">
      <c r="B40" s="11">
        <v>37</v>
      </c>
      <c r="C40" s="12">
        <v>730205</v>
      </c>
      <c r="D40" s="12" t="s">
        <v>437</v>
      </c>
      <c r="E40" s="12">
        <v>7302052005</v>
      </c>
      <c r="F40" s="12" t="s">
        <v>440</v>
      </c>
      <c r="G40" s="37">
        <v>0</v>
      </c>
      <c r="H40" s="37">
        <v>0</v>
      </c>
      <c r="I40" s="37">
        <v>0</v>
      </c>
      <c r="J40" s="37">
        <v>0</v>
      </c>
      <c r="K40" s="39">
        <v>0</v>
      </c>
      <c r="L40" s="40">
        <f t="shared" si="0"/>
        <v>0</v>
      </c>
      <c r="M40" s="37">
        <f ca="1" t="shared" si="1"/>
        <v>1895564075</v>
      </c>
      <c r="N40" s="37">
        <f ca="1" t="shared" si="2"/>
        <v>116851214</v>
      </c>
      <c r="O40" s="41">
        <f ca="1" t="shared" si="3"/>
        <v>0.0616445603401721</v>
      </c>
      <c r="P40" s="40">
        <f ca="1" t="shared" si="4"/>
        <v>2</v>
      </c>
      <c r="Q40" s="42">
        <v>0.8667</v>
      </c>
      <c r="R40" s="40">
        <f t="shared" si="5"/>
        <v>3</v>
      </c>
      <c r="S40" s="12">
        <v>0</v>
      </c>
      <c r="T40" s="12">
        <v>0</v>
      </c>
      <c r="U40" s="12">
        <v>0</v>
      </c>
      <c r="V40" s="12">
        <v>0</v>
      </c>
      <c r="W40" s="12">
        <v>1</v>
      </c>
      <c r="X40" s="40">
        <f t="shared" si="6"/>
        <v>0</v>
      </c>
      <c r="Y40" s="45">
        <f ca="1" t="shared" si="7"/>
        <v>79</v>
      </c>
      <c r="Z40" s="46">
        <f ca="1" t="shared" si="8"/>
        <v>0.05</v>
      </c>
      <c r="AA40" s="47">
        <f ca="1" t="shared" si="9"/>
        <v>0.2</v>
      </c>
      <c r="AB40" s="45">
        <f ca="1" t="shared" si="10"/>
        <v>65</v>
      </c>
      <c r="AC40" s="46">
        <f ca="1" t="shared" si="11"/>
        <v>0.75</v>
      </c>
      <c r="AD40" s="47">
        <f ca="1" t="shared" si="12"/>
        <v>3</v>
      </c>
      <c r="AE40" s="39">
        <v>1642190733</v>
      </c>
      <c r="AF40" s="39">
        <v>108132570</v>
      </c>
      <c r="AG40" s="41">
        <f t="shared" si="13"/>
        <v>0.0658465352574852</v>
      </c>
      <c r="AH40" s="46">
        <f t="shared" si="14"/>
        <v>0.751272468864471</v>
      </c>
      <c r="AI40" s="46">
        <f t="shared" si="15"/>
        <v>3.00508987545788</v>
      </c>
      <c r="AJ40" s="48"/>
    </row>
    <row r="41" spans="2:36">
      <c r="B41" s="11">
        <v>38</v>
      </c>
      <c r="C41" s="12">
        <v>730205</v>
      </c>
      <c r="D41" s="12" t="s">
        <v>437</v>
      </c>
      <c r="E41" s="12">
        <v>7302052006</v>
      </c>
      <c r="F41" s="12" t="s">
        <v>441</v>
      </c>
      <c r="G41" s="37">
        <v>0</v>
      </c>
      <c r="H41" s="37">
        <v>0</v>
      </c>
      <c r="I41" s="37">
        <v>0</v>
      </c>
      <c r="J41" s="37">
        <v>0</v>
      </c>
      <c r="K41" s="39">
        <v>0</v>
      </c>
      <c r="L41" s="40">
        <f t="shared" si="0"/>
        <v>0</v>
      </c>
      <c r="M41" s="37">
        <f ca="1" t="shared" si="1"/>
        <v>1630195063</v>
      </c>
      <c r="N41" s="37">
        <f ca="1" t="shared" si="2"/>
        <v>80138159</v>
      </c>
      <c r="O41" s="41">
        <f ca="1" t="shared" si="3"/>
        <v>0.0491586318833061</v>
      </c>
      <c r="P41" s="40">
        <f ca="1" t="shared" si="4"/>
        <v>1</v>
      </c>
      <c r="Q41" s="42">
        <v>0.8667</v>
      </c>
      <c r="R41" s="40">
        <f t="shared" si="5"/>
        <v>3</v>
      </c>
      <c r="S41" s="12">
        <v>0</v>
      </c>
      <c r="T41" s="12">
        <v>0</v>
      </c>
      <c r="U41" s="12">
        <v>0</v>
      </c>
      <c r="V41" s="12">
        <v>0</v>
      </c>
      <c r="W41" s="12">
        <v>1</v>
      </c>
      <c r="X41" s="40">
        <f t="shared" si="6"/>
        <v>0</v>
      </c>
      <c r="Y41" s="45">
        <f ca="1" t="shared" si="7"/>
        <v>74</v>
      </c>
      <c r="Z41" s="46">
        <f ca="1" t="shared" si="8"/>
        <v>0.3</v>
      </c>
      <c r="AA41" s="47">
        <f ca="1" t="shared" si="9"/>
        <v>1.2</v>
      </c>
      <c r="AB41" s="45">
        <f ca="1" t="shared" si="10"/>
        <v>79</v>
      </c>
      <c r="AC41" s="46">
        <f ca="1" t="shared" si="11"/>
        <v>0.05</v>
      </c>
      <c r="AD41" s="47">
        <f ca="1" t="shared" si="12"/>
        <v>0.2</v>
      </c>
      <c r="AE41" s="39">
        <v>1822524598</v>
      </c>
      <c r="AF41" s="39">
        <v>117208939</v>
      </c>
      <c r="AG41" s="41">
        <f t="shared" si="13"/>
        <v>0.0643113070345512</v>
      </c>
      <c r="AH41" s="46">
        <f t="shared" si="14"/>
        <v>0.770367504709633</v>
      </c>
      <c r="AI41" s="46">
        <f t="shared" si="15"/>
        <v>3.08147001883853</v>
      </c>
      <c r="AJ41" s="48"/>
    </row>
    <row r="42" spans="2:36">
      <c r="B42" s="11">
        <v>39</v>
      </c>
      <c r="C42" s="12">
        <v>730205</v>
      </c>
      <c r="D42" s="12" t="s">
        <v>437</v>
      </c>
      <c r="E42" s="12">
        <v>7302052007</v>
      </c>
      <c r="F42" s="12" t="s">
        <v>442</v>
      </c>
      <c r="G42" s="37">
        <v>0</v>
      </c>
      <c r="H42" s="37">
        <v>0</v>
      </c>
      <c r="I42" s="37">
        <v>0</v>
      </c>
      <c r="J42" s="37">
        <v>0</v>
      </c>
      <c r="K42" s="39">
        <v>0</v>
      </c>
      <c r="L42" s="40">
        <f t="shared" si="0"/>
        <v>0</v>
      </c>
      <c r="M42" s="37">
        <f ca="1" t="shared" si="1"/>
        <v>1599038364</v>
      </c>
      <c r="N42" s="37">
        <f ca="1" t="shared" si="2"/>
        <v>196973670</v>
      </c>
      <c r="O42" s="41">
        <f ca="1" t="shared" si="3"/>
        <v>0.123182579251738</v>
      </c>
      <c r="P42" s="40">
        <f ca="1" t="shared" si="4"/>
        <v>3</v>
      </c>
      <c r="Q42" s="42">
        <v>0.8667</v>
      </c>
      <c r="R42" s="40">
        <f t="shared" si="5"/>
        <v>3</v>
      </c>
      <c r="S42" s="12">
        <v>0</v>
      </c>
      <c r="T42" s="12">
        <v>0</v>
      </c>
      <c r="U42" s="12">
        <v>0</v>
      </c>
      <c r="V42" s="12">
        <v>1</v>
      </c>
      <c r="W42" s="12">
        <v>0</v>
      </c>
      <c r="X42" s="40">
        <f t="shared" si="6"/>
        <v>1</v>
      </c>
      <c r="Y42" s="45">
        <f ca="1" t="shared" si="7"/>
        <v>67</v>
      </c>
      <c r="Z42" s="46">
        <f ca="1" t="shared" si="8"/>
        <v>0.65</v>
      </c>
      <c r="AA42" s="47">
        <f ca="1" t="shared" si="9"/>
        <v>2.6</v>
      </c>
      <c r="AB42" s="45">
        <f ca="1" t="shared" si="10"/>
        <v>68</v>
      </c>
      <c r="AC42" s="46">
        <f ca="1" t="shared" si="11"/>
        <v>0.6</v>
      </c>
      <c r="AD42" s="47">
        <f ca="1" t="shared" si="12"/>
        <v>2.4</v>
      </c>
      <c r="AE42" s="39">
        <v>1598332456</v>
      </c>
      <c r="AF42" s="39">
        <v>154655534</v>
      </c>
      <c r="AG42" s="41">
        <f t="shared" si="13"/>
        <v>0.0967605540508401</v>
      </c>
      <c r="AH42" s="46">
        <f t="shared" si="14"/>
        <v>0.366766577063591</v>
      </c>
      <c r="AI42" s="46">
        <f t="shared" si="15"/>
        <v>1.46706630825436</v>
      </c>
      <c r="AJ42" s="48"/>
    </row>
    <row r="43" spans="2:36">
      <c r="B43" s="11">
        <v>40</v>
      </c>
      <c r="C43" s="12">
        <v>730205</v>
      </c>
      <c r="D43" s="12" t="s">
        <v>437</v>
      </c>
      <c r="E43" s="12">
        <v>7302052008</v>
      </c>
      <c r="F43" s="12" t="s">
        <v>443</v>
      </c>
      <c r="G43" s="37">
        <v>0</v>
      </c>
      <c r="H43" s="37">
        <v>0</v>
      </c>
      <c r="I43" s="37">
        <v>0</v>
      </c>
      <c r="J43" s="37">
        <v>0</v>
      </c>
      <c r="K43" s="39">
        <v>0</v>
      </c>
      <c r="L43" s="40">
        <f t="shared" si="0"/>
        <v>0</v>
      </c>
      <c r="M43" s="37">
        <f ca="1" t="shared" si="1"/>
        <v>1766636534</v>
      </c>
      <c r="N43" s="37">
        <f ca="1" t="shared" si="2"/>
        <v>153689225</v>
      </c>
      <c r="O43" s="41">
        <f ca="1" t="shared" si="3"/>
        <v>0.0869953847563757</v>
      </c>
      <c r="P43" s="40">
        <f ca="1" t="shared" si="4"/>
        <v>2</v>
      </c>
      <c r="Q43" s="42">
        <v>0.6667</v>
      </c>
      <c r="R43" s="40">
        <f t="shared" si="5"/>
        <v>1</v>
      </c>
      <c r="S43" s="12">
        <v>0</v>
      </c>
      <c r="T43" s="12">
        <v>0</v>
      </c>
      <c r="U43" s="12">
        <v>0</v>
      </c>
      <c r="V43" s="12">
        <v>1</v>
      </c>
      <c r="W43" s="12">
        <v>0</v>
      </c>
      <c r="X43" s="40">
        <f t="shared" si="6"/>
        <v>1</v>
      </c>
      <c r="Y43" s="45">
        <f ca="1" t="shared" si="7"/>
        <v>78</v>
      </c>
      <c r="Z43" s="46">
        <f ca="1" t="shared" si="8"/>
        <v>0.1</v>
      </c>
      <c r="AA43" s="47">
        <f ca="1" t="shared" si="9"/>
        <v>0.4</v>
      </c>
      <c r="AB43" s="45">
        <f ca="1" t="shared" si="10"/>
        <v>61</v>
      </c>
      <c r="AC43" s="46">
        <f ca="1" t="shared" si="11"/>
        <v>0.95</v>
      </c>
      <c r="AD43" s="47">
        <f ca="1" t="shared" si="12"/>
        <v>3.8</v>
      </c>
      <c r="AE43" s="39">
        <v>1645773474</v>
      </c>
      <c r="AF43" s="39">
        <v>147213779</v>
      </c>
      <c r="AG43" s="41">
        <f t="shared" si="13"/>
        <v>0.0894496000365115</v>
      </c>
      <c r="AH43" s="46">
        <f t="shared" si="14"/>
        <v>0.457699590722718</v>
      </c>
      <c r="AI43" s="46">
        <f t="shared" si="15"/>
        <v>1.83079836289087</v>
      </c>
      <c r="AJ43" s="48"/>
    </row>
    <row r="44" spans="2:36">
      <c r="B44" s="11">
        <v>41</v>
      </c>
      <c r="C44" s="12">
        <v>730206</v>
      </c>
      <c r="D44" s="12" t="s">
        <v>444</v>
      </c>
      <c r="E44" s="12">
        <v>7302062003</v>
      </c>
      <c r="F44" s="12" t="s">
        <v>445</v>
      </c>
      <c r="G44" s="37">
        <v>0</v>
      </c>
      <c r="H44" s="37">
        <v>0</v>
      </c>
      <c r="I44" s="37">
        <v>0</v>
      </c>
      <c r="J44" s="37">
        <v>0</v>
      </c>
      <c r="K44" s="39">
        <v>0</v>
      </c>
      <c r="L44" s="40">
        <f t="shared" si="0"/>
        <v>0</v>
      </c>
      <c r="M44" s="37">
        <f ca="1" t="shared" si="1"/>
        <v>1685710216</v>
      </c>
      <c r="N44" s="37">
        <f ca="1" t="shared" si="2"/>
        <v>172146398</v>
      </c>
      <c r="O44" s="41">
        <f ca="1" t="shared" si="3"/>
        <v>0.102120991120576</v>
      </c>
      <c r="P44" s="40">
        <f ca="1" t="shared" si="4"/>
        <v>3</v>
      </c>
      <c r="Q44" s="42">
        <v>0.8667</v>
      </c>
      <c r="R44" s="40">
        <f t="shared" si="5"/>
        <v>3</v>
      </c>
      <c r="S44" s="12">
        <v>0</v>
      </c>
      <c r="T44" s="12">
        <v>0</v>
      </c>
      <c r="U44" s="12">
        <v>0</v>
      </c>
      <c r="V44" s="12">
        <v>0</v>
      </c>
      <c r="W44" s="12">
        <v>1</v>
      </c>
      <c r="X44" s="40">
        <f t="shared" si="6"/>
        <v>0</v>
      </c>
      <c r="Y44" s="45">
        <f ca="1" t="shared" si="7"/>
        <v>80</v>
      </c>
      <c r="Z44" s="46">
        <f ca="1" t="shared" si="8"/>
        <v>0</v>
      </c>
      <c r="AA44" s="47">
        <f ca="1" t="shared" si="9"/>
        <v>0</v>
      </c>
      <c r="AB44" s="45">
        <f ca="1" t="shared" si="10"/>
        <v>77</v>
      </c>
      <c r="AC44" s="46">
        <f ca="1" t="shared" si="11"/>
        <v>0.15</v>
      </c>
      <c r="AD44" s="47">
        <f ca="1" t="shared" si="12"/>
        <v>0.6</v>
      </c>
      <c r="AE44" s="39">
        <v>1765724977</v>
      </c>
      <c r="AF44" s="39">
        <v>140612988</v>
      </c>
      <c r="AG44" s="41">
        <f t="shared" si="13"/>
        <v>0.0796347051956552</v>
      </c>
      <c r="AH44" s="46">
        <f t="shared" si="14"/>
        <v>0.579776403800367</v>
      </c>
      <c r="AI44" s="46">
        <f t="shared" si="15"/>
        <v>2.31910561520147</v>
      </c>
      <c r="AJ44" s="48"/>
    </row>
    <row r="45" spans="2:36">
      <c r="B45" s="11">
        <v>42</v>
      </c>
      <c r="C45" s="12">
        <v>730206</v>
      </c>
      <c r="D45" s="12" t="s">
        <v>444</v>
      </c>
      <c r="E45" s="12">
        <v>7302062004</v>
      </c>
      <c r="F45" s="12" t="s">
        <v>424</v>
      </c>
      <c r="G45" s="37">
        <v>0</v>
      </c>
      <c r="H45" s="37">
        <v>0</v>
      </c>
      <c r="I45" s="37">
        <v>0</v>
      </c>
      <c r="J45" s="37">
        <v>1</v>
      </c>
      <c r="K45" s="39">
        <v>0</v>
      </c>
      <c r="L45" s="40">
        <f t="shared" si="0"/>
        <v>1</v>
      </c>
      <c r="M45" s="37">
        <f ca="1" t="shared" si="1"/>
        <v>1659821418</v>
      </c>
      <c r="N45" s="37">
        <f ca="1" t="shared" si="2"/>
        <v>130156892</v>
      </c>
      <c r="O45" s="41">
        <f ca="1" t="shared" si="3"/>
        <v>0.0784162022423065</v>
      </c>
      <c r="P45" s="40">
        <f ca="1" t="shared" si="4"/>
        <v>2</v>
      </c>
      <c r="Q45" s="42">
        <v>1</v>
      </c>
      <c r="R45" s="40">
        <f t="shared" si="5"/>
        <v>4</v>
      </c>
      <c r="S45" s="12">
        <v>0</v>
      </c>
      <c r="T45" s="12">
        <v>0</v>
      </c>
      <c r="U45" s="12">
        <v>0</v>
      </c>
      <c r="V45" s="12">
        <v>1</v>
      </c>
      <c r="W45" s="12">
        <v>0</v>
      </c>
      <c r="X45" s="40">
        <f t="shared" si="6"/>
        <v>1</v>
      </c>
      <c r="Y45" s="45">
        <f ca="1" t="shared" si="7"/>
        <v>63</v>
      </c>
      <c r="Z45" s="46">
        <f ca="1" t="shared" si="8"/>
        <v>0.85</v>
      </c>
      <c r="AA45" s="47">
        <f ca="1" t="shared" si="9"/>
        <v>3.4</v>
      </c>
      <c r="AB45" s="45">
        <f ca="1" t="shared" si="10"/>
        <v>60</v>
      </c>
      <c r="AC45" s="46">
        <f ca="1" t="shared" si="11"/>
        <v>1</v>
      </c>
      <c r="AD45" s="47">
        <f ca="1" t="shared" si="12"/>
        <v>4</v>
      </c>
      <c r="AE45" s="39">
        <v>1647755503</v>
      </c>
      <c r="AF45" s="39">
        <v>83535033</v>
      </c>
      <c r="AG45" s="41">
        <f t="shared" si="13"/>
        <v>0.050696254904269</v>
      </c>
      <c r="AH45" s="46">
        <f t="shared" si="14"/>
        <v>0.939710345453294</v>
      </c>
      <c r="AI45" s="46">
        <f t="shared" si="15"/>
        <v>3.75884138181317</v>
      </c>
      <c r="AJ45" s="48"/>
    </row>
    <row r="46" spans="2:36">
      <c r="B46" s="11">
        <v>43</v>
      </c>
      <c r="C46" s="12">
        <v>730206</v>
      </c>
      <c r="D46" s="12" t="s">
        <v>444</v>
      </c>
      <c r="E46" s="12">
        <v>7302062005</v>
      </c>
      <c r="F46" s="12" t="s">
        <v>446</v>
      </c>
      <c r="G46" s="37">
        <v>0</v>
      </c>
      <c r="H46" s="37">
        <v>0</v>
      </c>
      <c r="I46" s="37">
        <v>0</v>
      </c>
      <c r="J46" s="37">
        <v>0</v>
      </c>
      <c r="K46" s="39">
        <v>1</v>
      </c>
      <c r="L46" s="40">
        <f t="shared" si="0"/>
        <v>0</v>
      </c>
      <c r="M46" s="37">
        <f ca="1" t="shared" si="1"/>
        <v>1543546276</v>
      </c>
      <c r="N46" s="37">
        <f ca="1" t="shared" si="2"/>
        <v>174475865</v>
      </c>
      <c r="O46" s="41">
        <f ca="1" t="shared" si="3"/>
        <v>0.113035720219638</v>
      </c>
      <c r="P46" s="40">
        <f ca="1" t="shared" si="4"/>
        <v>3</v>
      </c>
      <c r="Q46" s="42">
        <v>0.6667</v>
      </c>
      <c r="R46" s="40">
        <f t="shared" si="5"/>
        <v>1</v>
      </c>
      <c r="S46" s="12">
        <v>0</v>
      </c>
      <c r="T46" s="12">
        <v>0</v>
      </c>
      <c r="U46" s="12">
        <v>0</v>
      </c>
      <c r="V46" s="12">
        <v>0</v>
      </c>
      <c r="W46" s="12">
        <v>1</v>
      </c>
      <c r="X46" s="40">
        <f t="shared" si="6"/>
        <v>0</v>
      </c>
      <c r="Y46" s="45">
        <f ca="1" t="shared" si="7"/>
        <v>72</v>
      </c>
      <c r="Z46" s="46">
        <f ca="1" t="shared" si="8"/>
        <v>0.4</v>
      </c>
      <c r="AA46" s="47">
        <f ca="1" t="shared" si="9"/>
        <v>1.6</v>
      </c>
      <c r="AB46" s="45">
        <f ca="1" t="shared" si="10"/>
        <v>71</v>
      </c>
      <c r="AC46" s="46">
        <f ca="1" t="shared" si="11"/>
        <v>0.45</v>
      </c>
      <c r="AD46" s="47">
        <f ca="1" t="shared" si="12"/>
        <v>1.8</v>
      </c>
      <c r="AE46" s="39">
        <v>1794948865</v>
      </c>
      <c r="AF46" s="39">
        <v>126029175</v>
      </c>
      <c r="AG46" s="41">
        <f t="shared" si="13"/>
        <v>0.0702132397515402</v>
      </c>
      <c r="AH46" s="46">
        <f t="shared" si="14"/>
        <v>0.696959776071568</v>
      </c>
      <c r="AI46" s="46">
        <f t="shared" si="15"/>
        <v>2.78783910428627</v>
      </c>
      <c r="AJ46" s="48"/>
    </row>
    <row r="47" spans="2:36">
      <c r="B47" s="11">
        <v>44</v>
      </c>
      <c r="C47" s="12">
        <v>730206</v>
      </c>
      <c r="D47" s="12" t="s">
        <v>444</v>
      </c>
      <c r="E47" s="12">
        <v>7302062006</v>
      </c>
      <c r="F47" s="12" t="s">
        <v>447</v>
      </c>
      <c r="G47" s="37">
        <v>0</v>
      </c>
      <c r="H47" s="37">
        <v>0</v>
      </c>
      <c r="I47" s="37">
        <v>0</v>
      </c>
      <c r="J47" s="37">
        <v>0</v>
      </c>
      <c r="K47" s="39">
        <v>0</v>
      </c>
      <c r="L47" s="40">
        <f t="shared" si="0"/>
        <v>0</v>
      </c>
      <c r="M47" s="37">
        <f ca="1" t="shared" si="1"/>
        <v>1571004539</v>
      </c>
      <c r="N47" s="37">
        <f ca="1" t="shared" si="2"/>
        <v>145748123</v>
      </c>
      <c r="O47" s="41">
        <f ca="1" t="shared" si="3"/>
        <v>0.0927738395286711</v>
      </c>
      <c r="P47" s="40">
        <f ca="1" t="shared" si="4"/>
        <v>2</v>
      </c>
      <c r="Q47" s="42">
        <v>0.8667</v>
      </c>
      <c r="R47" s="40">
        <f t="shared" si="5"/>
        <v>3</v>
      </c>
      <c r="S47" s="12">
        <v>0</v>
      </c>
      <c r="T47" s="12">
        <v>0</v>
      </c>
      <c r="U47" s="12">
        <v>0</v>
      </c>
      <c r="V47" s="12">
        <v>1</v>
      </c>
      <c r="W47" s="12">
        <v>0</v>
      </c>
      <c r="X47" s="40">
        <f t="shared" si="6"/>
        <v>1</v>
      </c>
      <c r="Y47" s="45">
        <f ca="1" t="shared" si="7"/>
        <v>64</v>
      </c>
      <c r="Z47" s="46">
        <f ca="1" t="shared" si="8"/>
        <v>0.8</v>
      </c>
      <c r="AA47" s="47">
        <f ca="1" t="shared" si="9"/>
        <v>3.2</v>
      </c>
      <c r="AB47" s="45">
        <f ca="1" t="shared" si="10"/>
        <v>62</v>
      </c>
      <c r="AC47" s="46">
        <f ca="1" t="shared" si="11"/>
        <v>0.9</v>
      </c>
      <c r="AD47" s="47">
        <f ca="1" t="shared" si="12"/>
        <v>3.6</v>
      </c>
      <c r="AE47" s="39">
        <v>1721933026</v>
      </c>
      <c r="AF47" s="39">
        <v>93473909</v>
      </c>
      <c r="AG47" s="41">
        <f t="shared" si="13"/>
        <v>0.0542842884064644</v>
      </c>
      <c r="AH47" s="46">
        <f t="shared" si="14"/>
        <v>0.895082695104914</v>
      </c>
      <c r="AI47" s="46">
        <f t="shared" si="15"/>
        <v>3.58033078041965</v>
      </c>
      <c r="AJ47" s="48"/>
    </row>
    <row r="48" spans="2:36">
      <c r="B48" s="11">
        <v>45</v>
      </c>
      <c r="C48" s="12">
        <v>730206</v>
      </c>
      <c r="D48" s="12" t="s">
        <v>444</v>
      </c>
      <c r="E48" s="12">
        <v>7302062007</v>
      </c>
      <c r="F48" s="12" t="s">
        <v>448</v>
      </c>
      <c r="G48" s="37">
        <v>0</v>
      </c>
      <c r="H48" s="37">
        <v>0</v>
      </c>
      <c r="I48" s="37">
        <v>0</v>
      </c>
      <c r="J48" s="37">
        <v>0</v>
      </c>
      <c r="K48" s="39">
        <v>0</v>
      </c>
      <c r="L48" s="40">
        <f t="shared" si="0"/>
        <v>0</v>
      </c>
      <c r="M48" s="37">
        <f ca="1" t="shared" si="1"/>
        <v>1535971336</v>
      </c>
      <c r="N48" s="37">
        <f ca="1" t="shared" si="2"/>
        <v>164695353</v>
      </c>
      <c r="O48" s="41">
        <f ca="1" t="shared" si="3"/>
        <v>0.107225538094286</v>
      </c>
      <c r="P48" s="40">
        <f ca="1" t="shared" si="4"/>
        <v>3</v>
      </c>
      <c r="Q48" s="42">
        <v>0.6667</v>
      </c>
      <c r="R48" s="40">
        <f t="shared" si="5"/>
        <v>1</v>
      </c>
      <c r="S48" s="12">
        <v>0</v>
      </c>
      <c r="T48" s="12">
        <v>0</v>
      </c>
      <c r="U48" s="12">
        <v>0</v>
      </c>
      <c r="V48" s="12">
        <v>1</v>
      </c>
      <c r="W48" s="12">
        <v>0</v>
      </c>
      <c r="X48" s="40">
        <f t="shared" si="6"/>
        <v>1</v>
      </c>
      <c r="Y48" s="45">
        <f ca="1" t="shared" si="7"/>
        <v>69</v>
      </c>
      <c r="Z48" s="46">
        <f ca="1" t="shared" si="8"/>
        <v>0.55</v>
      </c>
      <c r="AA48" s="47">
        <f ca="1" t="shared" si="9"/>
        <v>2.2</v>
      </c>
      <c r="AB48" s="45">
        <f ca="1" t="shared" si="10"/>
        <v>68</v>
      </c>
      <c r="AC48" s="46">
        <f ca="1" t="shared" si="11"/>
        <v>0.6</v>
      </c>
      <c r="AD48" s="47">
        <f ca="1" t="shared" si="12"/>
        <v>2.4</v>
      </c>
      <c r="AE48" s="39">
        <v>1995838041</v>
      </c>
      <c r="AF48" s="39">
        <v>180471971</v>
      </c>
      <c r="AG48" s="41">
        <f t="shared" si="13"/>
        <v>0.0904241563155976</v>
      </c>
      <c r="AH48" s="46">
        <f t="shared" si="14"/>
        <v>0.445578144019041</v>
      </c>
      <c r="AI48" s="46">
        <f t="shared" si="15"/>
        <v>1.78231257607616</v>
      </c>
      <c r="AJ48" s="48"/>
    </row>
    <row r="49" spans="2:36">
      <c r="B49" s="11">
        <v>46</v>
      </c>
      <c r="C49" s="12">
        <v>730206</v>
      </c>
      <c r="D49" s="12" t="s">
        <v>444</v>
      </c>
      <c r="E49" s="12">
        <v>7302062008</v>
      </c>
      <c r="F49" s="12" t="s">
        <v>449</v>
      </c>
      <c r="G49" s="37">
        <v>0</v>
      </c>
      <c r="H49" s="37">
        <v>0</v>
      </c>
      <c r="I49" s="37">
        <v>0</v>
      </c>
      <c r="J49" s="37">
        <v>0</v>
      </c>
      <c r="K49" s="39">
        <v>0</v>
      </c>
      <c r="L49" s="40">
        <f t="shared" si="0"/>
        <v>0</v>
      </c>
      <c r="M49" s="37">
        <f ca="1" t="shared" si="1"/>
        <v>1870718328</v>
      </c>
      <c r="N49" s="37">
        <f ca="1" t="shared" si="2"/>
        <v>174559260</v>
      </c>
      <c r="O49" s="41">
        <f ca="1" t="shared" si="3"/>
        <v>0.0933113539260733</v>
      </c>
      <c r="P49" s="40">
        <f ca="1" t="shared" si="4"/>
        <v>2</v>
      </c>
      <c r="Q49" s="42">
        <v>0.6667</v>
      </c>
      <c r="R49" s="40">
        <f t="shared" si="5"/>
        <v>1</v>
      </c>
      <c r="S49" s="12">
        <v>0</v>
      </c>
      <c r="T49" s="12">
        <v>0</v>
      </c>
      <c r="U49" s="12">
        <v>0</v>
      </c>
      <c r="V49" s="12">
        <v>1</v>
      </c>
      <c r="W49" s="12">
        <v>0</v>
      </c>
      <c r="X49" s="40">
        <f t="shared" si="6"/>
        <v>1</v>
      </c>
      <c r="Y49" s="45">
        <f ca="1" t="shared" si="7"/>
        <v>79</v>
      </c>
      <c r="Z49" s="46">
        <f ca="1" t="shared" si="8"/>
        <v>0.05</v>
      </c>
      <c r="AA49" s="47">
        <f ca="1" t="shared" si="9"/>
        <v>0.2</v>
      </c>
      <c r="AB49" s="45">
        <f ca="1" t="shared" si="10"/>
        <v>77</v>
      </c>
      <c r="AC49" s="46">
        <f ca="1" t="shared" si="11"/>
        <v>0.15</v>
      </c>
      <c r="AD49" s="47">
        <f ca="1" t="shared" si="12"/>
        <v>0.6</v>
      </c>
      <c r="AE49" s="39">
        <v>1896301911</v>
      </c>
      <c r="AF49" s="39">
        <v>101773833</v>
      </c>
      <c r="AG49" s="41">
        <f t="shared" si="13"/>
        <v>0.0536696358368011</v>
      </c>
      <c r="AH49" s="46">
        <f t="shared" si="14"/>
        <v>0.902727690601161</v>
      </c>
      <c r="AI49" s="46">
        <f t="shared" si="15"/>
        <v>3.61091076240464</v>
      </c>
      <c r="AJ49" s="48"/>
    </row>
    <row r="50" spans="2:36">
      <c r="B50" s="11">
        <v>47</v>
      </c>
      <c r="C50" s="12">
        <v>730206</v>
      </c>
      <c r="D50" s="12" t="s">
        <v>444</v>
      </c>
      <c r="E50" s="12">
        <v>7302062009</v>
      </c>
      <c r="F50" s="12" t="s">
        <v>450</v>
      </c>
      <c r="G50" s="37">
        <v>0</v>
      </c>
      <c r="H50" s="37">
        <v>0</v>
      </c>
      <c r="I50" s="37">
        <v>0</v>
      </c>
      <c r="J50" s="37">
        <v>0</v>
      </c>
      <c r="K50" s="39">
        <v>0</v>
      </c>
      <c r="L50" s="40">
        <f t="shared" si="0"/>
        <v>0</v>
      </c>
      <c r="M50" s="37">
        <f ca="1" t="shared" si="1"/>
        <v>1909522573</v>
      </c>
      <c r="N50" s="37">
        <f ca="1" t="shared" si="2"/>
        <v>162099580</v>
      </c>
      <c r="O50" s="41">
        <f ca="1" t="shared" si="3"/>
        <v>0.0848901093351987</v>
      </c>
      <c r="P50" s="40">
        <f ca="1" t="shared" si="4"/>
        <v>2</v>
      </c>
      <c r="Q50" s="42">
        <v>0.6667</v>
      </c>
      <c r="R50" s="40">
        <f t="shared" si="5"/>
        <v>1</v>
      </c>
      <c r="S50" s="12">
        <v>0</v>
      </c>
      <c r="T50" s="12">
        <v>0</v>
      </c>
      <c r="U50" s="12">
        <v>0</v>
      </c>
      <c r="V50" s="12">
        <v>0</v>
      </c>
      <c r="W50" s="12">
        <v>1</v>
      </c>
      <c r="X50" s="40">
        <f t="shared" si="6"/>
        <v>0</v>
      </c>
      <c r="Y50" s="45">
        <f ca="1" t="shared" si="7"/>
        <v>77</v>
      </c>
      <c r="Z50" s="46">
        <f ca="1" t="shared" si="8"/>
        <v>0.15</v>
      </c>
      <c r="AA50" s="47">
        <f ca="1" t="shared" si="9"/>
        <v>0.6</v>
      </c>
      <c r="AB50" s="45">
        <f ca="1" t="shared" si="10"/>
        <v>75</v>
      </c>
      <c r="AC50" s="46">
        <f ca="1" t="shared" si="11"/>
        <v>0.25</v>
      </c>
      <c r="AD50" s="47">
        <f ca="1" t="shared" si="12"/>
        <v>1</v>
      </c>
      <c r="AE50" s="39">
        <v>1570806421</v>
      </c>
      <c r="AF50" s="39">
        <v>103118897</v>
      </c>
      <c r="AG50" s="41">
        <f t="shared" si="13"/>
        <v>0.0656471068754308</v>
      </c>
      <c r="AH50" s="46">
        <f t="shared" si="14"/>
        <v>0.753752941830629</v>
      </c>
      <c r="AI50" s="46">
        <f t="shared" si="15"/>
        <v>3.01501176732252</v>
      </c>
      <c r="AJ50" s="48"/>
    </row>
    <row r="51" spans="2:36">
      <c r="B51" s="11">
        <v>48</v>
      </c>
      <c r="C51" s="12">
        <v>730206</v>
      </c>
      <c r="D51" s="12" t="s">
        <v>444</v>
      </c>
      <c r="E51" s="12">
        <v>7302062010</v>
      </c>
      <c r="F51" s="12" t="s">
        <v>451</v>
      </c>
      <c r="G51" s="37">
        <v>0</v>
      </c>
      <c r="H51" s="37">
        <v>0</v>
      </c>
      <c r="I51" s="37">
        <v>0</v>
      </c>
      <c r="J51" s="37">
        <v>0</v>
      </c>
      <c r="K51" s="39">
        <v>0</v>
      </c>
      <c r="L51" s="40">
        <f t="shared" si="0"/>
        <v>0</v>
      </c>
      <c r="M51" s="37">
        <f ca="1" t="shared" si="1"/>
        <v>1602754491</v>
      </c>
      <c r="N51" s="37">
        <f ca="1" t="shared" si="2"/>
        <v>90089687</v>
      </c>
      <c r="O51" s="41">
        <f ca="1" t="shared" si="3"/>
        <v>0.0562092868907144</v>
      </c>
      <c r="P51" s="40">
        <f ca="1" t="shared" si="4"/>
        <v>2</v>
      </c>
      <c r="Q51" s="42">
        <v>0.8667</v>
      </c>
      <c r="R51" s="40">
        <f t="shared" si="5"/>
        <v>3</v>
      </c>
      <c r="S51" s="12">
        <v>0</v>
      </c>
      <c r="T51" s="12">
        <v>0</v>
      </c>
      <c r="U51" s="12">
        <v>0</v>
      </c>
      <c r="V51" s="12">
        <v>1</v>
      </c>
      <c r="W51" s="12">
        <v>0</v>
      </c>
      <c r="X51" s="40">
        <f t="shared" si="6"/>
        <v>1</v>
      </c>
      <c r="Y51" s="45">
        <f ca="1" t="shared" si="7"/>
        <v>79</v>
      </c>
      <c r="Z51" s="46">
        <f ca="1" t="shared" si="8"/>
        <v>0.05</v>
      </c>
      <c r="AA51" s="47">
        <f ca="1" t="shared" si="9"/>
        <v>0.2</v>
      </c>
      <c r="AB51" s="45">
        <f ca="1" t="shared" si="10"/>
        <v>68</v>
      </c>
      <c r="AC51" s="46">
        <f ca="1" t="shared" si="11"/>
        <v>0.6</v>
      </c>
      <c r="AD51" s="47">
        <f ca="1" t="shared" si="12"/>
        <v>2.4</v>
      </c>
      <c r="AE51" s="39">
        <v>1942312861</v>
      </c>
      <c r="AF51" s="39">
        <v>94864090</v>
      </c>
      <c r="AG51" s="41">
        <f t="shared" si="13"/>
        <v>0.0488407876531071</v>
      </c>
      <c r="AH51" s="46">
        <f t="shared" si="14"/>
        <v>0.962788486632036</v>
      </c>
      <c r="AI51" s="46">
        <f t="shared" si="15"/>
        <v>3.85115394652814</v>
      </c>
      <c r="AJ51" s="48"/>
    </row>
    <row r="52" spans="2:36">
      <c r="B52" s="11">
        <v>49</v>
      </c>
      <c r="C52" s="12">
        <v>730206</v>
      </c>
      <c r="D52" s="12" t="s">
        <v>444</v>
      </c>
      <c r="E52" s="12">
        <v>7302062011</v>
      </c>
      <c r="F52" s="12" t="s">
        <v>452</v>
      </c>
      <c r="G52" s="37">
        <v>0</v>
      </c>
      <c r="H52" s="37">
        <v>0</v>
      </c>
      <c r="I52" s="37">
        <v>0</v>
      </c>
      <c r="J52" s="37">
        <v>0</v>
      </c>
      <c r="K52" s="39">
        <v>0</v>
      </c>
      <c r="L52" s="40">
        <f t="shared" si="0"/>
        <v>0</v>
      </c>
      <c r="M52" s="37">
        <f ca="1" t="shared" si="1"/>
        <v>1772640626</v>
      </c>
      <c r="N52" s="37">
        <f ca="1" t="shared" si="2"/>
        <v>183892149</v>
      </c>
      <c r="O52" s="41">
        <f ca="1" t="shared" si="3"/>
        <v>0.103739103291882</v>
      </c>
      <c r="P52" s="40">
        <f ca="1" t="shared" si="4"/>
        <v>3</v>
      </c>
      <c r="Q52" s="42">
        <v>0.9333</v>
      </c>
      <c r="R52" s="40">
        <f t="shared" si="5"/>
        <v>4</v>
      </c>
      <c r="S52" s="12">
        <v>0</v>
      </c>
      <c r="T52" s="12">
        <v>0</v>
      </c>
      <c r="U52" s="12">
        <v>0</v>
      </c>
      <c r="V52" s="12">
        <v>1</v>
      </c>
      <c r="W52" s="12">
        <v>0</v>
      </c>
      <c r="X52" s="40">
        <f t="shared" si="6"/>
        <v>1</v>
      </c>
      <c r="Y52" s="45">
        <f ca="1" t="shared" si="7"/>
        <v>72</v>
      </c>
      <c r="Z52" s="46">
        <f ca="1" t="shared" si="8"/>
        <v>0.4</v>
      </c>
      <c r="AA52" s="47">
        <f ca="1" t="shared" si="9"/>
        <v>1.6</v>
      </c>
      <c r="AB52" s="45">
        <f ca="1" t="shared" si="10"/>
        <v>73</v>
      </c>
      <c r="AC52" s="46">
        <f ca="1" t="shared" si="11"/>
        <v>0.35</v>
      </c>
      <c r="AD52" s="47">
        <f ca="1" t="shared" si="12"/>
        <v>1.4</v>
      </c>
      <c r="AE52" s="39">
        <v>1644854536</v>
      </c>
      <c r="AF52" s="39">
        <v>86871211</v>
      </c>
      <c r="AG52" s="41">
        <f t="shared" si="13"/>
        <v>0.0528139170356399</v>
      </c>
      <c r="AH52" s="46">
        <f t="shared" si="14"/>
        <v>0.913371047033421</v>
      </c>
      <c r="AI52" s="46">
        <f t="shared" si="15"/>
        <v>3.65348418813368</v>
      </c>
      <c r="AJ52" s="48"/>
    </row>
    <row r="53" spans="2:36">
      <c r="B53" s="11">
        <v>50</v>
      </c>
      <c r="C53" s="12">
        <v>730206</v>
      </c>
      <c r="D53" s="12" t="s">
        <v>444</v>
      </c>
      <c r="E53" s="12">
        <v>7302062012</v>
      </c>
      <c r="F53" s="12" t="s">
        <v>453</v>
      </c>
      <c r="G53" s="37">
        <v>0</v>
      </c>
      <c r="H53" s="37">
        <v>0</v>
      </c>
      <c r="I53" s="37">
        <v>0</v>
      </c>
      <c r="J53" s="37">
        <v>0</v>
      </c>
      <c r="K53" s="39">
        <v>0</v>
      </c>
      <c r="L53" s="40">
        <f t="shared" si="0"/>
        <v>0</v>
      </c>
      <c r="M53" s="37">
        <f ca="1" t="shared" si="1"/>
        <v>1792552872</v>
      </c>
      <c r="N53" s="37">
        <f ca="1" t="shared" si="2"/>
        <v>176187417</v>
      </c>
      <c r="O53" s="41">
        <f ca="1" t="shared" si="3"/>
        <v>0.0982885468830958</v>
      </c>
      <c r="P53" s="40">
        <f ca="1" t="shared" si="4"/>
        <v>2</v>
      </c>
      <c r="Q53" s="42">
        <v>0.6667</v>
      </c>
      <c r="R53" s="40">
        <f t="shared" si="5"/>
        <v>1</v>
      </c>
      <c r="S53" s="12">
        <v>0</v>
      </c>
      <c r="T53" s="12">
        <v>0</v>
      </c>
      <c r="U53" s="12">
        <v>0</v>
      </c>
      <c r="V53" s="12">
        <v>0</v>
      </c>
      <c r="W53" s="12">
        <v>1</v>
      </c>
      <c r="X53" s="40">
        <f t="shared" si="6"/>
        <v>0</v>
      </c>
      <c r="Y53" s="45">
        <f ca="1" t="shared" si="7"/>
        <v>64</v>
      </c>
      <c r="Z53" s="46">
        <f ca="1" t="shared" si="8"/>
        <v>0.8</v>
      </c>
      <c r="AA53" s="47">
        <f ca="1" t="shared" si="9"/>
        <v>3.2</v>
      </c>
      <c r="AB53" s="45">
        <f ca="1" t="shared" si="10"/>
        <v>69</v>
      </c>
      <c r="AC53" s="46">
        <f ca="1" t="shared" si="11"/>
        <v>0.55</v>
      </c>
      <c r="AD53" s="47">
        <f ca="1" t="shared" si="12"/>
        <v>2.2</v>
      </c>
      <c r="AE53" s="39">
        <v>1646302628</v>
      </c>
      <c r="AF53" s="39">
        <v>98809118</v>
      </c>
      <c r="AG53" s="41">
        <f t="shared" si="13"/>
        <v>0.0600188059713162</v>
      </c>
      <c r="AH53" s="46">
        <f t="shared" si="14"/>
        <v>0.823757261648326</v>
      </c>
      <c r="AI53" s="46">
        <f t="shared" si="15"/>
        <v>3.2950290465933</v>
      </c>
      <c r="AJ53" s="48"/>
    </row>
    <row r="54" spans="2:36">
      <c r="B54" s="11">
        <v>51</v>
      </c>
      <c r="C54" s="12">
        <v>730206</v>
      </c>
      <c r="D54" s="12" t="s">
        <v>444</v>
      </c>
      <c r="E54" s="12">
        <v>7302062013</v>
      </c>
      <c r="F54" s="12" t="s">
        <v>454</v>
      </c>
      <c r="G54" s="37">
        <v>0</v>
      </c>
      <c r="H54" s="37">
        <v>0</v>
      </c>
      <c r="I54" s="37">
        <v>0</v>
      </c>
      <c r="J54" s="37">
        <v>0</v>
      </c>
      <c r="K54" s="39">
        <v>0</v>
      </c>
      <c r="L54" s="40">
        <f t="shared" si="0"/>
        <v>0</v>
      </c>
      <c r="M54" s="37">
        <f ca="1" t="shared" si="1"/>
        <v>1732316741</v>
      </c>
      <c r="N54" s="37">
        <f ca="1" t="shared" si="2"/>
        <v>95009588</v>
      </c>
      <c r="O54" s="41">
        <f ca="1" t="shared" si="3"/>
        <v>0.0548453904250528</v>
      </c>
      <c r="P54" s="40">
        <f ca="1" t="shared" si="4"/>
        <v>2</v>
      </c>
      <c r="Q54" s="42">
        <v>0.6667</v>
      </c>
      <c r="R54" s="40">
        <f t="shared" si="5"/>
        <v>1</v>
      </c>
      <c r="S54" s="12">
        <v>0</v>
      </c>
      <c r="T54" s="12">
        <v>0</v>
      </c>
      <c r="U54" s="12">
        <v>0</v>
      </c>
      <c r="V54" s="12">
        <v>0</v>
      </c>
      <c r="W54" s="12">
        <v>1</v>
      </c>
      <c r="X54" s="40">
        <f t="shared" si="6"/>
        <v>0</v>
      </c>
      <c r="Y54" s="45">
        <f ca="1" t="shared" si="7"/>
        <v>80</v>
      </c>
      <c r="Z54" s="46">
        <f ca="1" t="shared" si="8"/>
        <v>0</v>
      </c>
      <c r="AA54" s="47">
        <f ca="1" t="shared" si="9"/>
        <v>0</v>
      </c>
      <c r="AB54" s="45">
        <f ca="1" t="shared" si="10"/>
        <v>65</v>
      </c>
      <c r="AC54" s="46">
        <f ca="1" t="shared" si="11"/>
        <v>0.75</v>
      </c>
      <c r="AD54" s="47">
        <f ca="1" t="shared" si="12"/>
        <v>3</v>
      </c>
      <c r="AE54" s="39">
        <v>1833041207</v>
      </c>
      <c r="AF54" s="39">
        <v>185990892</v>
      </c>
      <c r="AG54" s="41">
        <f t="shared" si="13"/>
        <v>0.101465745172416</v>
      </c>
      <c r="AH54" s="46">
        <f t="shared" si="14"/>
        <v>0.308243816875451</v>
      </c>
      <c r="AI54" s="46">
        <f t="shared" si="15"/>
        <v>1.23297526750181</v>
      </c>
      <c r="AJ54" s="48"/>
    </row>
    <row r="55" spans="2:36">
      <c r="B55" s="11">
        <v>52</v>
      </c>
      <c r="C55" s="12">
        <v>730206</v>
      </c>
      <c r="D55" s="12" t="s">
        <v>444</v>
      </c>
      <c r="E55" s="12">
        <v>7302062014</v>
      </c>
      <c r="F55" s="12" t="s">
        <v>455</v>
      </c>
      <c r="G55" s="37">
        <v>0</v>
      </c>
      <c r="H55" s="37">
        <v>0</v>
      </c>
      <c r="I55" s="37">
        <v>0</v>
      </c>
      <c r="J55" s="37">
        <v>0</v>
      </c>
      <c r="K55" s="39">
        <v>0</v>
      </c>
      <c r="L55" s="40">
        <f t="shared" si="0"/>
        <v>0</v>
      </c>
      <c r="M55" s="37">
        <f ca="1" t="shared" si="1"/>
        <v>1969566266</v>
      </c>
      <c r="N55" s="37">
        <f ca="1" t="shared" si="2"/>
        <v>174594114</v>
      </c>
      <c r="O55" s="41">
        <f ca="1" t="shared" si="3"/>
        <v>0.0886459709500325</v>
      </c>
      <c r="P55" s="40">
        <f ca="1" t="shared" si="4"/>
        <v>2</v>
      </c>
      <c r="Q55" s="42">
        <v>0.9333</v>
      </c>
      <c r="R55" s="40">
        <f t="shared" si="5"/>
        <v>4</v>
      </c>
      <c r="S55" s="12">
        <v>0</v>
      </c>
      <c r="T55" s="12">
        <v>0</v>
      </c>
      <c r="U55" s="12">
        <v>0</v>
      </c>
      <c r="V55" s="12">
        <v>0</v>
      </c>
      <c r="W55" s="12">
        <v>1</v>
      </c>
      <c r="X55" s="40">
        <f t="shared" si="6"/>
        <v>0</v>
      </c>
      <c r="Y55" s="45">
        <f ca="1" t="shared" si="7"/>
        <v>77</v>
      </c>
      <c r="Z55" s="46">
        <f ca="1" t="shared" si="8"/>
        <v>0.15</v>
      </c>
      <c r="AA55" s="47">
        <f ca="1" t="shared" si="9"/>
        <v>0.6</v>
      </c>
      <c r="AB55" s="45">
        <f ca="1" t="shared" si="10"/>
        <v>62</v>
      </c>
      <c r="AC55" s="46">
        <f ca="1" t="shared" si="11"/>
        <v>0.9</v>
      </c>
      <c r="AD55" s="47">
        <f ca="1" t="shared" si="12"/>
        <v>3.6</v>
      </c>
      <c r="AE55" s="39">
        <v>1990524460</v>
      </c>
      <c r="AF55" s="39">
        <v>109288297</v>
      </c>
      <c r="AG55" s="41">
        <f t="shared" si="13"/>
        <v>0.0549042723142422</v>
      </c>
      <c r="AH55" s="46">
        <f t="shared" si="14"/>
        <v>0.88737138888634</v>
      </c>
      <c r="AI55" s="46">
        <f t="shared" si="15"/>
        <v>3.54948555554536</v>
      </c>
      <c r="AJ55" s="48"/>
    </row>
    <row r="56" spans="2:36">
      <c r="B56" s="11">
        <v>53</v>
      </c>
      <c r="C56" s="12">
        <v>730206</v>
      </c>
      <c r="D56" s="12" t="s">
        <v>444</v>
      </c>
      <c r="E56" s="12">
        <v>7302062015</v>
      </c>
      <c r="F56" s="12" t="s">
        <v>27</v>
      </c>
      <c r="G56" s="37">
        <v>0</v>
      </c>
      <c r="H56" s="37">
        <v>0</v>
      </c>
      <c r="I56" s="37">
        <v>0</v>
      </c>
      <c r="J56" s="37">
        <v>0</v>
      </c>
      <c r="K56" s="39">
        <v>0</v>
      </c>
      <c r="L56" s="40">
        <f t="shared" si="0"/>
        <v>0</v>
      </c>
      <c r="M56" s="37">
        <f ca="1" t="shared" si="1"/>
        <v>1519207168</v>
      </c>
      <c r="N56" s="37">
        <f ca="1" t="shared" si="2"/>
        <v>147285262</v>
      </c>
      <c r="O56" s="41">
        <f ca="1" t="shared" si="3"/>
        <v>0.0969487671611618</v>
      </c>
      <c r="P56" s="40">
        <f ca="1" t="shared" si="4"/>
        <v>2</v>
      </c>
      <c r="Q56" s="42">
        <v>1</v>
      </c>
      <c r="R56" s="40">
        <f t="shared" si="5"/>
        <v>4</v>
      </c>
      <c r="S56" s="12">
        <v>0</v>
      </c>
      <c r="T56" s="12">
        <v>0</v>
      </c>
      <c r="U56" s="12">
        <v>0</v>
      </c>
      <c r="V56" s="12">
        <v>0</v>
      </c>
      <c r="W56" s="12">
        <v>1</v>
      </c>
      <c r="X56" s="40">
        <f t="shared" si="6"/>
        <v>0</v>
      </c>
      <c r="Y56" s="45">
        <f ca="1" t="shared" si="7"/>
        <v>72</v>
      </c>
      <c r="Z56" s="46">
        <f ca="1" t="shared" si="8"/>
        <v>0.4</v>
      </c>
      <c r="AA56" s="47">
        <f ca="1" t="shared" si="9"/>
        <v>1.6</v>
      </c>
      <c r="AB56" s="45">
        <f ca="1" t="shared" si="10"/>
        <v>66</v>
      </c>
      <c r="AC56" s="46">
        <f ca="1" t="shared" si="11"/>
        <v>0.7</v>
      </c>
      <c r="AD56" s="47">
        <f ca="1" t="shared" si="12"/>
        <v>2.8</v>
      </c>
      <c r="AE56" s="39">
        <v>1828140749</v>
      </c>
      <c r="AF56" s="39">
        <v>197394087</v>
      </c>
      <c r="AG56" s="41">
        <f t="shared" si="13"/>
        <v>0.10797532252808</v>
      </c>
      <c r="AH56" s="46">
        <f t="shared" si="14"/>
        <v>0.227278256780617</v>
      </c>
      <c r="AI56" s="46">
        <f t="shared" si="15"/>
        <v>0.909113027122467</v>
      </c>
      <c r="AJ56" s="48"/>
    </row>
    <row r="57" spans="2:36">
      <c r="B57" s="11">
        <v>54</v>
      </c>
      <c r="C57" s="12">
        <v>730206</v>
      </c>
      <c r="D57" s="12" t="s">
        <v>444</v>
      </c>
      <c r="E57" s="12">
        <v>7302062016</v>
      </c>
      <c r="F57" s="12" t="s">
        <v>456</v>
      </c>
      <c r="G57" s="37">
        <v>0</v>
      </c>
      <c r="H57" s="37">
        <v>0</v>
      </c>
      <c r="I57" s="37">
        <v>0</v>
      </c>
      <c r="J57" s="37">
        <v>0</v>
      </c>
      <c r="K57" s="39">
        <v>0</v>
      </c>
      <c r="L57" s="40">
        <f t="shared" si="0"/>
        <v>0</v>
      </c>
      <c r="M57" s="37">
        <f ca="1" t="shared" si="1"/>
        <v>1760196685</v>
      </c>
      <c r="N57" s="37">
        <f ca="1" t="shared" si="2"/>
        <v>116110232</v>
      </c>
      <c r="O57" s="41">
        <f ca="1" t="shared" si="3"/>
        <v>0.0659643510236471</v>
      </c>
      <c r="P57" s="40">
        <f ca="1" t="shared" si="4"/>
        <v>2</v>
      </c>
      <c r="Q57" s="42">
        <v>0.8667</v>
      </c>
      <c r="R57" s="40">
        <f t="shared" si="5"/>
        <v>3</v>
      </c>
      <c r="S57" s="12">
        <v>0</v>
      </c>
      <c r="T57" s="12">
        <v>0</v>
      </c>
      <c r="U57" s="12">
        <v>0</v>
      </c>
      <c r="V57" s="12">
        <v>0</v>
      </c>
      <c r="W57" s="12">
        <v>1</v>
      </c>
      <c r="X57" s="40">
        <f t="shared" si="6"/>
        <v>0</v>
      </c>
      <c r="Y57" s="45">
        <f ca="1" t="shared" si="7"/>
        <v>68</v>
      </c>
      <c r="Z57" s="46">
        <f ca="1" t="shared" si="8"/>
        <v>0.6</v>
      </c>
      <c r="AA57" s="47">
        <f ca="1" t="shared" si="9"/>
        <v>2.4</v>
      </c>
      <c r="AB57" s="45">
        <f ca="1" t="shared" si="10"/>
        <v>77</v>
      </c>
      <c r="AC57" s="46">
        <f ca="1" t="shared" si="11"/>
        <v>0.15</v>
      </c>
      <c r="AD57" s="47">
        <f ca="1" t="shared" si="12"/>
        <v>0.6</v>
      </c>
      <c r="AE57" s="39">
        <v>1997629747</v>
      </c>
      <c r="AF57" s="39">
        <v>159757387</v>
      </c>
      <c r="AG57" s="41">
        <f t="shared" si="13"/>
        <v>0.0799734721811789</v>
      </c>
      <c r="AH57" s="46">
        <f t="shared" si="14"/>
        <v>0.575562849336542</v>
      </c>
      <c r="AI57" s="46">
        <f t="shared" si="15"/>
        <v>2.30225139734617</v>
      </c>
      <c r="AJ57" s="48"/>
    </row>
    <row r="58" spans="2:36">
      <c r="B58" s="11">
        <v>55</v>
      </c>
      <c r="C58" s="12">
        <v>730206</v>
      </c>
      <c r="D58" s="12" t="s">
        <v>444</v>
      </c>
      <c r="E58" s="12">
        <v>7302062017</v>
      </c>
      <c r="F58" s="12" t="s">
        <v>457</v>
      </c>
      <c r="G58" s="37">
        <v>0</v>
      </c>
      <c r="H58" s="37">
        <v>0</v>
      </c>
      <c r="I58" s="37">
        <v>0</v>
      </c>
      <c r="J58" s="37">
        <v>0</v>
      </c>
      <c r="K58" s="39">
        <v>0</v>
      </c>
      <c r="L58" s="40">
        <f t="shared" si="0"/>
        <v>0</v>
      </c>
      <c r="M58" s="37">
        <f ca="1" t="shared" si="1"/>
        <v>1905200075</v>
      </c>
      <c r="N58" s="37">
        <f ca="1" t="shared" si="2"/>
        <v>85182964</v>
      </c>
      <c r="O58" s="41">
        <f ca="1" t="shared" si="3"/>
        <v>0.0447107708622151</v>
      </c>
      <c r="P58" s="40">
        <f ca="1" t="shared" si="4"/>
        <v>1</v>
      </c>
      <c r="Q58" s="42">
        <v>0.6667</v>
      </c>
      <c r="R58" s="40">
        <f t="shared" si="5"/>
        <v>1</v>
      </c>
      <c r="S58" s="12">
        <v>0</v>
      </c>
      <c r="T58" s="12">
        <v>0</v>
      </c>
      <c r="U58" s="12">
        <v>0</v>
      </c>
      <c r="V58" s="12">
        <v>0</v>
      </c>
      <c r="W58" s="12">
        <v>1</v>
      </c>
      <c r="X58" s="40">
        <f t="shared" si="6"/>
        <v>0</v>
      </c>
      <c r="Y58" s="45">
        <f ca="1" t="shared" si="7"/>
        <v>69</v>
      </c>
      <c r="Z58" s="46">
        <f ca="1" t="shared" si="8"/>
        <v>0.55</v>
      </c>
      <c r="AA58" s="47">
        <f ca="1" t="shared" si="9"/>
        <v>2.2</v>
      </c>
      <c r="AB58" s="45">
        <f ca="1" t="shared" si="10"/>
        <v>76</v>
      </c>
      <c r="AC58" s="46">
        <f ca="1" t="shared" si="11"/>
        <v>0.2</v>
      </c>
      <c r="AD58" s="47">
        <f ca="1" t="shared" si="12"/>
        <v>0.8</v>
      </c>
      <c r="AE58" s="39">
        <v>1563178647</v>
      </c>
      <c r="AF58" s="39">
        <v>145781730</v>
      </c>
      <c r="AG58" s="41">
        <f t="shared" si="13"/>
        <v>0.0932598012900057</v>
      </c>
      <c r="AH58" s="46">
        <f t="shared" si="14"/>
        <v>0.410308637100391</v>
      </c>
      <c r="AI58" s="46">
        <f t="shared" si="15"/>
        <v>1.64123454840156</v>
      </c>
      <c r="AJ58" s="48"/>
    </row>
    <row r="59" spans="2:36">
      <c r="B59" s="11">
        <v>56</v>
      </c>
      <c r="C59" s="12">
        <v>730206</v>
      </c>
      <c r="D59" s="12" t="s">
        <v>444</v>
      </c>
      <c r="E59" s="12">
        <v>7302062018</v>
      </c>
      <c r="F59" s="12" t="s">
        <v>458</v>
      </c>
      <c r="G59" s="37">
        <v>0</v>
      </c>
      <c r="H59" s="37">
        <v>0</v>
      </c>
      <c r="I59" s="37">
        <v>0</v>
      </c>
      <c r="J59" s="37">
        <v>0</v>
      </c>
      <c r="K59" s="39">
        <v>0</v>
      </c>
      <c r="L59" s="40">
        <f t="shared" si="0"/>
        <v>0</v>
      </c>
      <c r="M59" s="37">
        <f ca="1" t="shared" si="1"/>
        <v>1809666119</v>
      </c>
      <c r="N59" s="37">
        <f ca="1" t="shared" si="2"/>
        <v>153446916</v>
      </c>
      <c r="O59" s="41">
        <f ca="1" t="shared" si="3"/>
        <v>0.0847929429572307</v>
      </c>
      <c r="P59" s="40">
        <f ca="1" t="shared" si="4"/>
        <v>2</v>
      </c>
      <c r="Q59" s="42">
        <v>0.8667</v>
      </c>
      <c r="R59" s="40">
        <f t="shared" si="5"/>
        <v>3</v>
      </c>
      <c r="S59" s="12">
        <v>0</v>
      </c>
      <c r="T59" s="12">
        <v>0</v>
      </c>
      <c r="U59" s="12">
        <v>0</v>
      </c>
      <c r="V59" s="12">
        <v>0</v>
      </c>
      <c r="W59" s="12">
        <v>1</v>
      </c>
      <c r="X59" s="40">
        <f t="shared" si="6"/>
        <v>0</v>
      </c>
      <c r="Y59" s="45">
        <f ca="1" t="shared" si="7"/>
        <v>80</v>
      </c>
      <c r="Z59" s="46">
        <f ca="1" t="shared" si="8"/>
        <v>0</v>
      </c>
      <c r="AA59" s="47">
        <f ca="1" t="shared" si="9"/>
        <v>0</v>
      </c>
      <c r="AB59" s="45">
        <f ca="1" t="shared" si="10"/>
        <v>60</v>
      </c>
      <c r="AC59" s="46">
        <f ca="1" t="shared" si="11"/>
        <v>1</v>
      </c>
      <c r="AD59" s="47">
        <f ca="1" t="shared" si="12"/>
        <v>4</v>
      </c>
      <c r="AE59" s="39">
        <v>1911026221</v>
      </c>
      <c r="AF59" s="39">
        <v>166791514</v>
      </c>
      <c r="AG59" s="41">
        <f t="shared" si="13"/>
        <v>0.0872785062638866</v>
      </c>
      <c r="AH59" s="46">
        <f t="shared" si="14"/>
        <v>0.484703467274864</v>
      </c>
      <c r="AI59" s="46">
        <f t="shared" si="15"/>
        <v>1.93881386909946</v>
      </c>
      <c r="AJ59" s="48"/>
    </row>
    <row r="60" spans="2:36">
      <c r="B60" s="11">
        <v>57</v>
      </c>
      <c r="C60" s="12">
        <v>730206</v>
      </c>
      <c r="D60" s="12" t="s">
        <v>444</v>
      </c>
      <c r="E60" s="12">
        <v>7302062019</v>
      </c>
      <c r="F60" s="12" t="s">
        <v>459</v>
      </c>
      <c r="G60" s="37">
        <v>0</v>
      </c>
      <c r="H60" s="37">
        <v>0</v>
      </c>
      <c r="I60" s="37">
        <v>0</v>
      </c>
      <c r="J60" s="37">
        <v>0</v>
      </c>
      <c r="K60" s="39">
        <v>0</v>
      </c>
      <c r="L60" s="40">
        <f t="shared" si="0"/>
        <v>0</v>
      </c>
      <c r="M60" s="37">
        <f ca="1" t="shared" si="1"/>
        <v>1867171152</v>
      </c>
      <c r="N60" s="37">
        <f ca="1" t="shared" si="2"/>
        <v>117628487</v>
      </c>
      <c r="O60" s="41">
        <f ca="1" t="shared" si="3"/>
        <v>0.0629982349898688</v>
      </c>
      <c r="P60" s="40">
        <f ca="1" t="shared" si="4"/>
        <v>2</v>
      </c>
      <c r="Q60" s="42">
        <v>0.7333</v>
      </c>
      <c r="R60" s="40">
        <f t="shared" si="5"/>
        <v>2</v>
      </c>
      <c r="S60" s="12">
        <v>0</v>
      </c>
      <c r="T60" s="12">
        <v>0</v>
      </c>
      <c r="U60" s="12">
        <v>0</v>
      </c>
      <c r="V60" s="12">
        <v>0</v>
      </c>
      <c r="W60" s="12">
        <v>1</v>
      </c>
      <c r="X60" s="40">
        <f t="shared" si="6"/>
        <v>0</v>
      </c>
      <c r="Y60" s="45">
        <f ca="1" t="shared" si="7"/>
        <v>76</v>
      </c>
      <c r="Z60" s="46">
        <f ca="1" t="shared" si="8"/>
        <v>0.2</v>
      </c>
      <c r="AA60" s="47">
        <f ca="1" t="shared" si="9"/>
        <v>0.8</v>
      </c>
      <c r="AB60" s="45">
        <f ca="1" t="shared" si="10"/>
        <v>75</v>
      </c>
      <c r="AC60" s="46">
        <f ca="1" t="shared" si="11"/>
        <v>0.25</v>
      </c>
      <c r="AD60" s="47">
        <f ca="1" t="shared" si="12"/>
        <v>1</v>
      </c>
      <c r="AE60" s="39">
        <v>1859103719</v>
      </c>
      <c r="AF60" s="39">
        <v>160781361</v>
      </c>
      <c r="AG60" s="41">
        <f t="shared" si="13"/>
        <v>0.086483265756944</v>
      </c>
      <c r="AH60" s="46">
        <f t="shared" si="14"/>
        <v>0.494594599914786</v>
      </c>
      <c r="AI60" s="46">
        <f t="shared" si="15"/>
        <v>1.97837839965915</v>
      </c>
      <c r="AJ60" s="48"/>
    </row>
    <row r="61" spans="2:36">
      <c r="B61" s="11">
        <v>58</v>
      </c>
      <c r="C61" s="12">
        <v>730207</v>
      </c>
      <c r="D61" s="12" t="s">
        <v>460</v>
      </c>
      <c r="E61" s="12">
        <v>7302072004</v>
      </c>
      <c r="F61" s="12" t="s">
        <v>434</v>
      </c>
      <c r="G61" s="37">
        <v>0</v>
      </c>
      <c r="H61" s="37">
        <v>0</v>
      </c>
      <c r="I61" s="37">
        <v>0</v>
      </c>
      <c r="J61" s="37">
        <v>0</v>
      </c>
      <c r="K61" s="39">
        <v>0</v>
      </c>
      <c r="L61" s="40">
        <f t="shared" si="0"/>
        <v>0</v>
      </c>
      <c r="M61" s="37">
        <f ca="1" t="shared" si="1"/>
        <v>1573416574</v>
      </c>
      <c r="N61" s="37">
        <f ca="1" t="shared" si="2"/>
        <v>101564480</v>
      </c>
      <c r="O61" s="41">
        <f ca="1" t="shared" si="3"/>
        <v>0.0645502797404751</v>
      </c>
      <c r="P61" s="40">
        <f ca="1" t="shared" si="4"/>
        <v>2</v>
      </c>
      <c r="Q61" s="42">
        <v>0.8</v>
      </c>
      <c r="R61" s="40">
        <f t="shared" si="5"/>
        <v>3</v>
      </c>
      <c r="S61" s="12">
        <v>0</v>
      </c>
      <c r="T61" s="12">
        <v>0</v>
      </c>
      <c r="U61" s="12">
        <v>0</v>
      </c>
      <c r="V61" s="12">
        <v>1</v>
      </c>
      <c r="W61" s="12">
        <v>0</v>
      </c>
      <c r="X61" s="40">
        <f t="shared" si="6"/>
        <v>1</v>
      </c>
      <c r="Y61" s="45">
        <f ca="1" t="shared" si="7"/>
        <v>80</v>
      </c>
      <c r="Z61" s="46">
        <f ca="1" t="shared" si="8"/>
        <v>0</v>
      </c>
      <c r="AA61" s="47">
        <f ca="1" t="shared" si="9"/>
        <v>0</v>
      </c>
      <c r="AB61" s="45">
        <f ca="1" t="shared" si="10"/>
        <v>77</v>
      </c>
      <c r="AC61" s="46">
        <f ca="1" t="shared" si="11"/>
        <v>0.15</v>
      </c>
      <c r="AD61" s="47">
        <f ca="1" t="shared" si="12"/>
        <v>0.6</v>
      </c>
      <c r="AE61" s="39">
        <v>1773412509</v>
      </c>
      <c r="AF61" s="39">
        <v>84547185</v>
      </c>
      <c r="AG61" s="41">
        <f t="shared" si="13"/>
        <v>0.0476748554388369</v>
      </c>
      <c r="AH61" s="46">
        <f t="shared" si="14"/>
        <v>0.977290250664207</v>
      </c>
      <c r="AI61" s="46">
        <f t="shared" si="15"/>
        <v>3.90916100265683</v>
      </c>
      <c r="AJ61" s="48"/>
    </row>
    <row r="62" spans="2:36">
      <c r="B62" s="11">
        <v>59</v>
      </c>
      <c r="C62" s="12">
        <v>730207</v>
      </c>
      <c r="D62" s="12" t="s">
        <v>460</v>
      </c>
      <c r="E62" s="12">
        <v>7302072005</v>
      </c>
      <c r="F62" s="12" t="s">
        <v>461</v>
      </c>
      <c r="G62" s="37">
        <v>0</v>
      </c>
      <c r="H62" s="37">
        <v>0</v>
      </c>
      <c r="I62" s="37">
        <v>0</v>
      </c>
      <c r="J62" s="37">
        <v>0</v>
      </c>
      <c r="K62" s="39">
        <v>0</v>
      </c>
      <c r="L62" s="40">
        <f t="shared" si="0"/>
        <v>0</v>
      </c>
      <c r="M62" s="37">
        <f ca="1" t="shared" si="1"/>
        <v>1872089194</v>
      </c>
      <c r="N62" s="37">
        <f ca="1" t="shared" si="2"/>
        <v>109573045</v>
      </c>
      <c r="O62" s="41">
        <f ca="1" t="shared" si="3"/>
        <v>0.0585298207751954</v>
      </c>
      <c r="P62" s="40">
        <f ca="1" t="shared" si="4"/>
        <v>2</v>
      </c>
      <c r="Q62" s="42">
        <v>0.9333</v>
      </c>
      <c r="R62" s="40">
        <f t="shared" si="5"/>
        <v>4</v>
      </c>
      <c r="S62" s="12">
        <v>0</v>
      </c>
      <c r="T62" s="12">
        <v>0</v>
      </c>
      <c r="U62" s="12">
        <v>0</v>
      </c>
      <c r="V62" s="12">
        <v>1</v>
      </c>
      <c r="W62" s="12">
        <v>0</v>
      </c>
      <c r="X62" s="40">
        <f t="shared" si="6"/>
        <v>1</v>
      </c>
      <c r="Y62" s="45">
        <f ca="1" t="shared" si="7"/>
        <v>68</v>
      </c>
      <c r="Z62" s="46">
        <f ca="1" t="shared" si="8"/>
        <v>0.6</v>
      </c>
      <c r="AA62" s="47">
        <f ca="1" t="shared" si="9"/>
        <v>2.4</v>
      </c>
      <c r="AB62" s="45">
        <f ca="1" t="shared" si="10"/>
        <v>66</v>
      </c>
      <c r="AC62" s="46">
        <f ca="1" t="shared" si="11"/>
        <v>0.7</v>
      </c>
      <c r="AD62" s="47">
        <f ca="1" t="shared" si="12"/>
        <v>2.8</v>
      </c>
      <c r="AE62" s="39">
        <v>1528263024</v>
      </c>
      <c r="AF62" s="39">
        <v>87549620</v>
      </c>
      <c r="AG62" s="41">
        <f t="shared" si="13"/>
        <v>0.0572870105636999</v>
      </c>
      <c r="AH62" s="46">
        <f t="shared" si="14"/>
        <v>0.85773509663783</v>
      </c>
      <c r="AI62" s="46">
        <f t="shared" si="15"/>
        <v>3.43094038655132</v>
      </c>
      <c r="AJ62" s="48"/>
    </row>
    <row r="63" spans="2:36">
      <c r="B63" s="11">
        <v>60</v>
      </c>
      <c r="C63" s="12">
        <v>730207</v>
      </c>
      <c r="D63" s="12" t="s">
        <v>460</v>
      </c>
      <c r="E63" s="12">
        <v>7302072006</v>
      </c>
      <c r="F63" s="12" t="s">
        <v>462</v>
      </c>
      <c r="G63" s="37">
        <v>0</v>
      </c>
      <c r="H63" s="37">
        <v>0</v>
      </c>
      <c r="I63" s="37">
        <v>0</v>
      </c>
      <c r="J63" s="37">
        <v>0</v>
      </c>
      <c r="K63" s="39">
        <v>0</v>
      </c>
      <c r="L63" s="40">
        <f t="shared" si="0"/>
        <v>0</v>
      </c>
      <c r="M63" s="37">
        <f ca="1" t="shared" si="1"/>
        <v>1512842652</v>
      </c>
      <c r="N63" s="37">
        <f ca="1" t="shared" si="2"/>
        <v>192250635</v>
      </c>
      <c r="O63" s="41">
        <f ca="1" t="shared" si="3"/>
        <v>0.127079068497865</v>
      </c>
      <c r="P63" s="40">
        <f ca="1" t="shared" si="4"/>
        <v>3</v>
      </c>
      <c r="Q63" s="42">
        <v>0.8667</v>
      </c>
      <c r="R63" s="40">
        <f t="shared" si="5"/>
        <v>3</v>
      </c>
      <c r="S63" s="12">
        <v>0</v>
      </c>
      <c r="T63" s="12">
        <v>0</v>
      </c>
      <c r="U63" s="12">
        <v>0</v>
      </c>
      <c r="V63" s="12">
        <v>1</v>
      </c>
      <c r="W63" s="12">
        <v>0</v>
      </c>
      <c r="X63" s="40">
        <f t="shared" si="6"/>
        <v>1</v>
      </c>
      <c r="Y63" s="45">
        <f ca="1" t="shared" si="7"/>
        <v>61</v>
      </c>
      <c r="Z63" s="46">
        <f ca="1" t="shared" si="8"/>
        <v>0.95</v>
      </c>
      <c r="AA63" s="47">
        <f ca="1" t="shared" si="9"/>
        <v>3.8</v>
      </c>
      <c r="AB63" s="45">
        <f ca="1" t="shared" si="10"/>
        <v>63</v>
      </c>
      <c r="AC63" s="46">
        <f ca="1" t="shared" si="11"/>
        <v>0.85</v>
      </c>
      <c r="AD63" s="47">
        <f ca="1" t="shared" si="12"/>
        <v>3.4</v>
      </c>
      <c r="AE63" s="39">
        <v>1529249125</v>
      </c>
      <c r="AF63" s="39">
        <v>105668837</v>
      </c>
      <c r="AG63" s="41">
        <f t="shared" si="13"/>
        <v>0.0690985106824894</v>
      </c>
      <c r="AH63" s="46">
        <f t="shared" si="14"/>
        <v>0.710824679812388</v>
      </c>
      <c r="AI63" s="46">
        <f t="shared" si="15"/>
        <v>2.84329871924955</v>
      </c>
      <c r="AJ63" s="48"/>
    </row>
    <row r="64" spans="2:36">
      <c r="B64" s="11">
        <v>61</v>
      </c>
      <c r="C64" s="12">
        <v>730207</v>
      </c>
      <c r="D64" s="12" t="s">
        <v>460</v>
      </c>
      <c r="E64" s="12">
        <v>7302072007</v>
      </c>
      <c r="F64" s="12" t="s">
        <v>463</v>
      </c>
      <c r="G64" s="37">
        <v>0</v>
      </c>
      <c r="H64" s="37">
        <v>0</v>
      </c>
      <c r="I64" s="37">
        <v>0</v>
      </c>
      <c r="J64" s="37">
        <v>0</v>
      </c>
      <c r="K64" s="39">
        <v>0</v>
      </c>
      <c r="L64" s="40">
        <f t="shared" si="0"/>
        <v>0</v>
      </c>
      <c r="M64" s="37">
        <f ca="1" t="shared" si="1"/>
        <v>1574787430</v>
      </c>
      <c r="N64" s="37">
        <f ca="1" t="shared" si="2"/>
        <v>170599726</v>
      </c>
      <c r="O64" s="41">
        <f ca="1" t="shared" si="3"/>
        <v>0.108331907373683</v>
      </c>
      <c r="P64" s="40">
        <f ca="1" t="shared" si="4"/>
        <v>3</v>
      </c>
      <c r="Q64" s="42">
        <v>0.8667</v>
      </c>
      <c r="R64" s="40">
        <f t="shared" si="5"/>
        <v>3</v>
      </c>
      <c r="S64" s="12">
        <v>0</v>
      </c>
      <c r="T64" s="12">
        <v>0</v>
      </c>
      <c r="U64" s="12">
        <v>0</v>
      </c>
      <c r="V64" s="12">
        <v>0</v>
      </c>
      <c r="W64" s="12">
        <v>1</v>
      </c>
      <c r="X64" s="40">
        <f t="shared" si="6"/>
        <v>0</v>
      </c>
      <c r="Y64" s="45">
        <f ca="1" t="shared" si="7"/>
        <v>60</v>
      </c>
      <c r="Z64" s="46">
        <f ca="1" t="shared" si="8"/>
        <v>1</v>
      </c>
      <c r="AA64" s="47">
        <f ca="1" t="shared" si="9"/>
        <v>4</v>
      </c>
      <c r="AB64" s="45">
        <f ca="1" t="shared" si="10"/>
        <v>65</v>
      </c>
      <c r="AC64" s="46">
        <f ca="1" t="shared" si="11"/>
        <v>0.75</v>
      </c>
      <c r="AD64" s="47">
        <f ca="1" t="shared" si="12"/>
        <v>3</v>
      </c>
      <c r="AE64" s="39">
        <v>1858979469</v>
      </c>
      <c r="AF64" s="39">
        <v>179193059</v>
      </c>
      <c r="AG64" s="41">
        <f t="shared" si="13"/>
        <v>0.096393242630266</v>
      </c>
      <c r="AH64" s="46">
        <f t="shared" si="14"/>
        <v>0.371335164741582</v>
      </c>
      <c r="AI64" s="46">
        <f t="shared" si="15"/>
        <v>1.48534065896633</v>
      </c>
      <c r="AJ64" s="48"/>
    </row>
    <row r="65" spans="2:36">
      <c r="B65" s="11">
        <v>62</v>
      </c>
      <c r="C65" s="12">
        <v>730207</v>
      </c>
      <c r="D65" s="12" t="s">
        <v>460</v>
      </c>
      <c r="E65" s="12">
        <v>7302072008</v>
      </c>
      <c r="F65" s="12" t="s">
        <v>464</v>
      </c>
      <c r="G65" s="37">
        <v>0</v>
      </c>
      <c r="H65" s="37">
        <v>0</v>
      </c>
      <c r="I65" s="37">
        <v>0</v>
      </c>
      <c r="J65" s="37">
        <v>0</v>
      </c>
      <c r="K65" s="39">
        <v>0</v>
      </c>
      <c r="L65" s="40">
        <f t="shared" si="0"/>
        <v>0</v>
      </c>
      <c r="M65" s="37">
        <f ca="1" t="shared" si="1"/>
        <v>1896310398</v>
      </c>
      <c r="N65" s="37">
        <f ca="1" t="shared" si="2"/>
        <v>96104165</v>
      </c>
      <c r="O65" s="41">
        <f ca="1" t="shared" si="3"/>
        <v>0.0506795538859878</v>
      </c>
      <c r="P65" s="40">
        <f ca="1" t="shared" si="4"/>
        <v>2</v>
      </c>
      <c r="Q65" s="42">
        <v>1</v>
      </c>
      <c r="R65" s="40">
        <f t="shared" si="5"/>
        <v>4</v>
      </c>
      <c r="S65" s="12">
        <v>0</v>
      </c>
      <c r="T65" s="12">
        <v>0</v>
      </c>
      <c r="U65" s="12">
        <v>0</v>
      </c>
      <c r="V65" s="12">
        <v>0</v>
      </c>
      <c r="W65" s="12">
        <v>1</v>
      </c>
      <c r="X65" s="40">
        <f t="shared" si="6"/>
        <v>0</v>
      </c>
      <c r="Y65" s="45">
        <f ca="1" t="shared" si="7"/>
        <v>78</v>
      </c>
      <c r="Z65" s="46">
        <f ca="1" t="shared" si="8"/>
        <v>0.1</v>
      </c>
      <c r="AA65" s="47">
        <f ca="1" t="shared" si="9"/>
        <v>0.4</v>
      </c>
      <c r="AB65" s="45">
        <f ca="1" t="shared" si="10"/>
        <v>71</v>
      </c>
      <c r="AC65" s="46">
        <f ca="1" t="shared" si="11"/>
        <v>0.45</v>
      </c>
      <c r="AD65" s="47">
        <f ca="1" t="shared" si="12"/>
        <v>1.8</v>
      </c>
      <c r="AE65" s="39">
        <v>1903702337</v>
      </c>
      <c r="AF65" s="39">
        <v>133010334</v>
      </c>
      <c r="AG65" s="41">
        <f t="shared" si="13"/>
        <v>0.0698692917557731</v>
      </c>
      <c r="AH65" s="46">
        <f t="shared" si="14"/>
        <v>0.701237771492661</v>
      </c>
      <c r="AI65" s="46">
        <f t="shared" si="15"/>
        <v>2.80495108597065</v>
      </c>
      <c r="AJ65" s="48"/>
    </row>
    <row r="66" spans="2:36">
      <c r="B66" s="11">
        <v>63</v>
      </c>
      <c r="C66" s="12">
        <v>730207</v>
      </c>
      <c r="D66" s="12" t="s">
        <v>460</v>
      </c>
      <c r="E66" s="12">
        <v>7302072009</v>
      </c>
      <c r="F66" s="12" t="s">
        <v>465</v>
      </c>
      <c r="G66" s="37">
        <v>0</v>
      </c>
      <c r="H66" s="37">
        <v>0</v>
      </c>
      <c r="I66" s="37">
        <v>0</v>
      </c>
      <c r="J66" s="37">
        <v>0</v>
      </c>
      <c r="K66" s="39">
        <v>0</v>
      </c>
      <c r="L66" s="40">
        <f t="shared" si="0"/>
        <v>0</v>
      </c>
      <c r="M66" s="37">
        <f ca="1" t="shared" si="1"/>
        <v>1999097018</v>
      </c>
      <c r="N66" s="37">
        <f ca="1" t="shared" si="2"/>
        <v>106633276</v>
      </c>
      <c r="O66" s="41">
        <f ca="1" t="shared" si="3"/>
        <v>0.0533407208553997</v>
      </c>
      <c r="P66" s="40">
        <f ca="1" t="shared" si="4"/>
        <v>2</v>
      </c>
      <c r="Q66" s="42">
        <v>0.8667</v>
      </c>
      <c r="R66" s="40">
        <f t="shared" si="5"/>
        <v>3</v>
      </c>
      <c r="S66" s="12">
        <v>0</v>
      </c>
      <c r="T66" s="12">
        <v>0</v>
      </c>
      <c r="U66" s="12">
        <v>0</v>
      </c>
      <c r="V66" s="12">
        <v>0</v>
      </c>
      <c r="W66" s="12">
        <v>1</v>
      </c>
      <c r="X66" s="40">
        <f t="shared" si="6"/>
        <v>0</v>
      </c>
      <c r="Y66" s="45">
        <f ca="1" t="shared" si="7"/>
        <v>60</v>
      </c>
      <c r="Z66" s="46">
        <f ca="1" t="shared" si="8"/>
        <v>1</v>
      </c>
      <c r="AA66" s="47">
        <f ca="1" t="shared" si="9"/>
        <v>4</v>
      </c>
      <c r="AB66" s="45">
        <f ca="1" t="shared" si="10"/>
        <v>77</v>
      </c>
      <c r="AC66" s="46">
        <f ca="1" t="shared" si="11"/>
        <v>0.15</v>
      </c>
      <c r="AD66" s="47">
        <f ca="1" t="shared" si="12"/>
        <v>0.6</v>
      </c>
      <c r="AE66" s="39">
        <v>1728289275</v>
      </c>
      <c r="AF66" s="39">
        <v>88049459</v>
      </c>
      <c r="AG66" s="41">
        <f t="shared" si="13"/>
        <v>0.0509460194387887</v>
      </c>
      <c r="AH66" s="46">
        <f t="shared" si="14"/>
        <v>0.936603795776667</v>
      </c>
      <c r="AI66" s="46">
        <f t="shared" si="15"/>
        <v>3.74641518310667</v>
      </c>
      <c r="AJ66" s="48"/>
    </row>
    <row r="67" spans="2:36">
      <c r="B67" s="11">
        <v>64</v>
      </c>
      <c r="C67" s="12">
        <v>730207</v>
      </c>
      <c r="D67" s="12" t="s">
        <v>460</v>
      </c>
      <c r="E67" s="12">
        <v>7302072010</v>
      </c>
      <c r="F67" s="12" t="s">
        <v>466</v>
      </c>
      <c r="G67" s="37">
        <v>0</v>
      </c>
      <c r="H67" s="37">
        <v>0</v>
      </c>
      <c r="I67" s="37">
        <v>0</v>
      </c>
      <c r="J67" s="37">
        <v>0</v>
      </c>
      <c r="K67" s="39">
        <v>0</v>
      </c>
      <c r="L67" s="40">
        <f t="shared" si="0"/>
        <v>0</v>
      </c>
      <c r="M67" s="37">
        <f ca="1" t="shared" si="1"/>
        <v>1531575654</v>
      </c>
      <c r="N67" s="37">
        <f ca="1" t="shared" si="2"/>
        <v>176363093</v>
      </c>
      <c r="O67" s="41">
        <f ca="1" t="shared" si="3"/>
        <v>0.115151407989148</v>
      </c>
      <c r="P67" s="40">
        <f ca="1" t="shared" si="4"/>
        <v>3</v>
      </c>
      <c r="Q67" s="42">
        <v>0.9333</v>
      </c>
      <c r="R67" s="40">
        <f t="shared" si="5"/>
        <v>4</v>
      </c>
      <c r="S67" s="12">
        <v>0</v>
      </c>
      <c r="T67" s="12">
        <v>0</v>
      </c>
      <c r="U67" s="12">
        <v>0</v>
      </c>
      <c r="V67" s="12">
        <v>0</v>
      </c>
      <c r="W67" s="12">
        <v>1</v>
      </c>
      <c r="X67" s="40">
        <f t="shared" si="6"/>
        <v>0</v>
      </c>
      <c r="Y67" s="45">
        <f ca="1" t="shared" si="7"/>
        <v>63</v>
      </c>
      <c r="Z67" s="46">
        <f ca="1" t="shared" si="8"/>
        <v>0.85</v>
      </c>
      <c r="AA67" s="47">
        <f ca="1" t="shared" si="9"/>
        <v>3.4</v>
      </c>
      <c r="AB67" s="45">
        <f ca="1" t="shared" si="10"/>
        <v>63</v>
      </c>
      <c r="AC67" s="46">
        <f ca="1" t="shared" si="11"/>
        <v>0.85</v>
      </c>
      <c r="AD67" s="47">
        <f ca="1" t="shared" si="12"/>
        <v>3.4</v>
      </c>
      <c r="AE67" s="39">
        <v>1624501082</v>
      </c>
      <c r="AF67" s="39">
        <v>176440382</v>
      </c>
      <c r="AG67" s="41">
        <f t="shared" si="13"/>
        <v>0.108612043386746</v>
      </c>
      <c r="AH67" s="46">
        <f t="shared" si="14"/>
        <v>0.219358777814575</v>
      </c>
      <c r="AI67" s="46">
        <f t="shared" si="15"/>
        <v>0.877435111258301</v>
      </c>
      <c r="AJ67" s="48"/>
    </row>
    <row r="68" spans="2:36">
      <c r="B68" s="11">
        <v>65</v>
      </c>
      <c r="C68" s="12">
        <v>730207</v>
      </c>
      <c r="D68" s="12" t="s">
        <v>460</v>
      </c>
      <c r="E68" s="12">
        <v>7302072011</v>
      </c>
      <c r="F68" s="12" t="s">
        <v>467</v>
      </c>
      <c r="G68" s="37">
        <v>0</v>
      </c>
      <c r="H68" s="37">
        <v>0</v>
      </c>
      <c r="I68" s="37">
        <v>0</v>
      </c>
      <c r="J68" s="37">
        <v>0</v>
      </c>
      <c r="K68" s="39">
        <v>0</v>
      </c>
      <c r="L68" s="40">
        <f t="shared" si="0"/>
        <v>0</v>
      </c>
      <c r="M68" s="37">
        <f ca="1" t="shared" si="1"/>
        <v>1822649936</v>
      </c>
      <c r="N68" s="37">
        <f ca="1" t="shared" si="2"/>
        <v>177309169</v>
      </c>
      <c r="O68" s="41">
        <f ca="1" t="shared" si="3"/>
        <v>0.0972809783699463</v>
      </c>
      <c r="P68" s="40">
        <f ca="1" t="shared" si="4"/>
        <v>2</v>
      </c>
      <c r="Q68" s="42">
        <v>0.8667</v>
      </c>
      <c r="R68" s="40">
        <f t="shared" si="5"/>
        <v>3</v>
      </c>
      <c r="S68" s="12">
        <v>0</v>
      </c>
      <c r="T68" s="12">
        <v>0</v>
      </c>
      <c r="U68" s="12">
        <v>0</v>
      </c>
      <c r="V68" s="12">
        <v>0</v>
      </c>
      <c r="W68" s="12">
        <v>1</v>
      </c>
      <c r="X68" s="40">
        <f t="shared" si="6"/>
        <v>0</v>
      </c>
      <c r="Y68" s="45">
        <f ca="1" t="shared" si="7"/>
        <v>78</v>
      </c>
      <c r="Z68" s="46">
        <f ca="1" t="shared" si="8"/>
        <v>0.1</v>
      </c>
      <c r="AA68" s="47">
        <f ca="1" t="shared" si="9"/>
        <v>0.4</v>
      </c>
      <c r="AB68" s="45">
        <f ca="1" t="shared" si="10"/>
        <v>61</v>
      </c>
      <c r="AC68" s="46">
        <f ca="1" t="shared" si="11"/>
        <v>0.95</v>
      </c>
      <c r="AD68" s="47">
        <f ca="1" t="shared" si="12"/>
        <v>3.8</v>
      </c>
      <c r="AE68" s="39">
        <v>1559829614</v>
      </c>
      <c r="AF68" s="39">
        <v>88842688</v>
      </c>
      <c r="AG68" s="41">
        <f t="shared" si="13"/>
        <v>0.0569566619344874</v>
      </c>
      <c r="AH68" s="46">
        <f t="shared" si="14"/>
        <v>0.861843944314013</v>
      </c>
      <c r="AI68" s="46">
        <f t="shared" si="15"/>
        <v>3.44737577725605</v>
      </c>
      <c r="AJ68" s="48"/>
    </row>
    <row r="69" spans="2:36">
      <c r="B69" s="11">
        <v>66</v>
      </c>
      <c r="C69" s="12">
        <v>730207</v>
      </c>
      <c r="D69" s="12" t="s">
        <v>460</v>
      </c>
      <c r="E69" s="12">
        <v>7302072012</v>
      </c>
      <c r="F69" s="12" t="s">
        <v>468</v>
      </c>
      <c r="G69" s="37">
        <v>0</v>
      </c>
      <c r="H69" s="37">
        <v>0</v>
      </c>
      <c r="I69" s="37">
        <v>0</v>
      </c>
      <c r="J69" s="37">
        <v>0</v>
      </c>
      <c r="K69" s="39">
        <v>0</v>
      </c>
      <c r="L69" s="40">
        <f t="shared" ref="L69:L112" si="16">IF(AND(G69=1),4,IF(AND(H69=1),3,IF(AND(I69=1),2,IF(AND(J69=1),1,0))))</f>
        <v>0</v>
      </c>
      <c r="M69" s="37">
        <f ca="1" t="shared" ref="M69:M112" si="17">RANDBETWEEN(15*10^8,20*10^8)</f>
        <v>1978511846</v>
      </c>
      <c r="N69" s="37">
        <f ca="1" t="shared" ref="N69:N112" si="18">RANDBETWEEN(80*10^6,20*10^7)</f>
        <v>152172462</v>
      </c>
      <c r="O69" s="41">
        <f ca="1" t="shared" ref="O69:O112" si="19">N69/M69</f>
        <v>0.0769125857434972</v>
      </c>
      <c r="P69" s="40">
        <f ca="1" t="shared" ref="P69:P112" si="20">IF(AND(O69&gt;=15%),4,IF(AND(O69&gt;=10%,O69&lt;15%),3,IF(AND(O69&gt;=5%,O69&lt;10%),2,IF(AND(O69&gt;=0.1%,O69&lt;5%),1,0))))</f>
        <v>2</v>
      </c>
      <c r="Q69" s="42">
        <v>0.8667</v>
      </c>
      <c r="R69" s="40">
        <f t="shared" ref="R69:R112" si="21">IF(AND(Q69&gt;=0.9),4,IF(AND(Q69&gt;=0.8,Q69&lt;0.9),3,IF(AND(Q69&gt;=0.7,Q69&lt;0.8),2,IF(AND(Q69&gt;=0.6,Q69&lt;0.7),1,0))))</f>
        <v>3</v>
      </c>
      <c r="S69" s="12">
        <v>0</v>
      </c>
      <c r="T69" s="12">
        <v>0</v>
      </c>
      <c r="U69" s="12">
        <v>0</v>
      </c>
      <c r="V69" s="12">
        <v>0</v>
      </c>
      <c r="W69" s="12">
        <v>1</v>
      </c>
      <c r="X69" s="40">
        <f t="shared" ref="X69:X112" si="22">IF(AND(S69=1),4,IF(AND(T69=1),3,IF(AND(U69=1),2,IF(AND(V69=1),1,0))))</f>
        <v>0</v>
      </c>
      <c r="Y69" s="45">
        <f ca="1" t="shared" ref="Y69:Y112" si="23">RANDBETWEEN(60,80)</f>
        <v>60</v>
      </c>
      <c r="Z69" s="46">
        <f ca="1" t="shared" ref="Z69:Z112" si="24">(1-(Y69-MIN($Y$4:$Y$112))/(MAX($Y$4:$Y$112)-MIN($Y$4:$Y$112)))</f>
        <v>1</v>
      </c>
      <c r="AA69" s="47">
        <f ca="1" t="shared" ref="AA69:AA112" si="25">Z69*4</f>
        <v>4</v>
      </c>
      <c r="AB69" s="45">
        <f ca="1" t="shared" ref="AB69:AB112" si="26">RANDBETWEEN(60,80)</f>
        <v>64</v>
      </c>
      <c r="AC69" s="46">
        <f ca="1" t="shared" ref="AC69:AC112" si="27">(1-(AB69-MIN($AB$4:$AB$112))/(MAX($AB$4:$AB$112)-MIN($AB$4:$AB$112)))</f>
        <v>0.8</v>
      </c>
      <c r="AD69" s="47">
        <f ca="1" t="shared" ref="AD69:AD112" si="28">AC69*4</f>
        <v>3.2</v>
      </c>
      <c r="AE69" s="39">
        <v>1875588940</v>
      </c>
      <c r="AF69" s="39">
        <v>116938742</v>
      </c>
      <c r="AG69" s="41">
        <f t="shared" ref="AG69:AG112" si="29">AF69/AE69</f>
        <v>0.062347745556657</v>
      </c>
      <c r="AH69" s="46">
        <f t="shared" ref="AH69:AH112" si="30">1-((AG69-MIN($AG$4:$AG$112))/(MAX($AG$4:$AG$112)-MIN($AG$4:$AG$112)))</f>
        <v>0.794790112530712</v>
      </c>
      <c r="AI69" s="46">
        <f t="shared" ref="AI69:AI112" si="31">AH69*4</f>
        <v>3.17916045012285</v>
      </c>
      <c r="AJ69" s="48"/>
    </row>
    <row r="70" spans="2:36">
      <c r="B70" s="11">
        <v>67</v>
      </c>
      <c r="C70" s="12">
        <v>730207</v>
      </c>
      <c r="D70" s="12" t="s">
        <v>460</v>
      </c>
      <c r="E70" s="12">
        <v>7302072013</v>
      </c>
      <c r="F70" s="12" t="s">
        <v>469</v>
      </c>
      <c r="G70" s="49">
        <v>0</v>
      </c>
      <c r="H70" s="49">
        <v>0</v>
      </c>
      <c r="I70" s="49">
        <v>0</v>
      </c>
      <c r="J70" s="49">
        <v>0</v>
      </c>
      <c r="K70" s="50">
        <v>0</v>
      </c>
      <c r="L70" s="40">
        <f t="shared" si="16"/>
        <v>0</v>
      </c>
      <c r="M70" s="37">
        <f ca="1" t="shared" si="17"/>
        <v>1543436594</v>
      </c>
      <c r="N70" s="37">
        <f ca="1" t="shared" si="18"/>
        <v>102569006</v>
      </c>
      <c r="O70" s="41">
        <f ca="1" t="shared" si="19"/>
        <v>0.0664549527973677</v>
      </c>
      <c r="P70" s="40">
        <f ca="1" t="shared" si="20"/>
        <v>2</v>
      </c>
      <c r="Q70" s="51">
        <v>0.8667</v>
      </c>
      <c r="R70" s="40">
        <f t="shared" si="21"/>
        <v>3</v>
      </c>
      <c r="S70" s="29">
        <v>0</v>
      </c>
      <c r="T70" s="29">
        <v>0</v>
      </c>
      <c r="U70" s="29">
        <v>0</v>
      </c>
      <c r="V70" s="29">
        <v>0</v>
      </c>
      <c r="W70" s="29">
        <v>1</v>
      </c>
      <c r="X70" s="40">
        <f t="shared" si="22"/>
        <v>0</v>
      </c>
      <c r="Y70" s="45">
        <f ca="1" t="shared" si="23"/>
        <v>65</v>
      </c>
      <c r="Z70" s="46">
        <f ca="1" t="shared" si="24"/>
        <v>0.75</v>
      </c>
      <c r="AA70" s="47">
        <f ca="1" t="shared" si="25"/>
        <v>3</v>
      </c>
      <c r="AB70" s="45">
        <f ca="1" t="shared" si="26"/>
        <v>76</v>
      </c>
      <c r="AC70" s="46">
        <f ca="1" t="shared" si="27"/>
        <v>0.2</v>
      </c>
      <c r="AD70" s="47">
        <f ca="1" t="shared" si="28"/>
        <v>0.8</v>
      </c>
      <c r="AE70" s="39">
        <v>1861960641</v>
      </c>
      <c r="AF70" s="39">
        <v>167659552</v>
      </c>
      <c r="AG70" s="41">
        <f t="shared" si="29"/>
        <v>0.090044627318199</v>
      </c>
      <c r="AH70" s="46">
        <f t="shared" si="30"/>
        <v>0.450298692860797</v>
      </c>
      <c r="AI70" s="46">
        <f t="shared" si="31"/>
        <v>1.80119477144319</v>
      </c>
      <c r="AJ70" s="48"/>
    </row>
    <row r="71" spans="2:36">
      <c r="B71" s="11">
        <v>68</v>
      </c>
      <c r="C71" s="12">
        <v>730207</v>
      </c>
      <c r="D71" s="12" t="s">
        <v>460</v>
      </c>
      <c r="E71" s="12">
        <v>7302072014</v>
      </c>
      <c r="F71" s="30" t="s">
        <v>470</v>
      </c>
      <c r="G71" s="37">
        <v>1</v>
      </c>
      <c r="H71" s="37">
        <v>0</v>
      </c>
      <c r="I71" s="37">
        <v>0</v>
      </c>
      <c r="J71" s="37">
        <v>0</v>
      </c>
      <c r="K71" s="39">
        <v>0</v>
      </c>
      <c r="L71" s="40">
        <f t="shared" si="16"/>
        <v>4</v>
      </c>
      <c r="M71" s="37">
        <f ca="1" t="shared" si="17"/>
        <v>1627540320</v>
      </c>
      <c r="N71" s="37">
        <f ca="1" t="shared" si="18"/>
        <v>167272638</v>
      </c>
      <c r="O71" s="41">
        <f ca="1" t="shared" si="19"/>
        <v>0.102776340434995</v>
      </c>
      <c r="P71" s="40">
        <f ca="1" t="shared" si="20"/>
        <v>3</v>
      </c>
      <c r="Q71" s="42">
        <v>0.9333</v>
      </c>
      <c r="R71" s="40">
        <f t="shared" si="21"/>
        <v>4</v>
      </c>
      <c r="S71" s="12">
        <v>0</v>
      </c>
      <c r="T71" s="12">
        <v>0</v>
      </c>
      <c r="U71" s="12">
        <v>1</v>
      </c>
      <c r="V71" s="12">
        <v>0</v>
      </c>
      <c r="W71" s="12">
        <v>0</v>
      </c>
      <c r="X71" s="40">
        <f t="shared" si="22"/>
        <v>2</v>
      </c>
      <c r="Y71" s="45">
        <f ca="1" t="shared" si="23"/>
        <v>76</v>
      </c>
      <c r="Z71" s="46">
        <f ca="1" t="shared" si="24"/>
        <v>0.2</v>
      </c>
      <c r="AA71" s="47">
        <f ca="1" t="shared" si="25"/>
        <v>0.8</v>
      </c>
      <c r="AB71" s="45">
        <f ca="1" t="shared" si="26"/>
        <v>70</v>
      </c>
      <c r="AC71" s="46">
        <f ca="1" t="shared" si="27"/>
        <v>0.5</v>
      </c>
      <c r="AD71" s="47">
        <f ca="1" t="shared" si="28"/>
        <v>2</v>
      </c>
      <c r="AE71" s="39">
        <v>1669289948</v>
      </c>
      <c r="AF71" s="39">
        <v>130175272</v>
      </c>
      <c r="AG71" s="41">
        <f t="shared" si="29"/>
        <v>0.0779824213019223</v>
      </c>
      <c r="AH71" s="46">
        <f t="shared" si="30"/>
        <v>0.600327367954033</v>
      </c>
      <c r="AI71" s="46">
        <f t="shared" si="31"/>
        <v>2.40130947181613</v>
      </c>
      <c r="AJ71" s="48"/>
    </row>
    <row r="72" spans="2:36">
      <c r="B72" s="11">
        <v>69</v>
      </c>
      <c r="C72" s="12">
        <v>730207</v>
      </c>
      <c r="D72" s="12" t="s">
        <v>460</v>
      </c>
      <c r="E72" s="12">
        <v>7302072015</v>
      </c>
      <c r="F72" s="30" t="s">
        <v>471</v>
      </c>
      <c r="G72" s="37">
        <v>1</v>
      </c>
      <c r="H72" s="37">
        <v>0</v>
      </c>
      <c r="I72" s="37">
        <v>0</v>
      </c>
      <c r="J72" s="37">
        <v>0</v>
      </c>
      <c r="K72" s="39">
        <v>0</v>
      </c>
      <c r="L72" s="40">
        <f t="shared" si="16"/>
        <v>4</v>
      </c>
      <c r="M72" s="37">
        <f ca="1" t="shared" si="17"/>
        <v>1800871688</v>
      </c>
      <c r="N72" s="37">
        <f ca="1" t="shared" si="18"/>
        <v>195770032</v>
      </c>
      <c r="O72" s="41">
        <f ca="1" t="shared" si="19"/>
        <v>0.108708484510308</v>
      </c>
      <c r="P72" s="40">
        <f ca="1" t="shared" si="20"/>
        <v>3</v>
      </c>
      <c r="Q72" s="42">
        <v>0.9333</v>
      </c>
      <c r="R72" s="40">
        <f t="shared" si="21"/>
        <v>4</v>
      </c>
      <c r="S72" s="12">
        <v>0</v>
      </c>
      <c r="T72" s="12">
        <v>0</v>
      </c>
      <c r="U72" s="12">
        <v>1</v>
      </c>
      <c r="V72" s="12">
        <v>0</v>
      </c>
      <c r="W72" s="12">
        <v>0</v>
      </c>
      <c r="X72" s="40">
        <f t="shared" si="22"/>
        <v>2</v>
      </c>
      <c r="Y72" s="45">
        <f ca="1" t="shared" si="23"/>
        <v>60</v>
      </c>
      <c r="Z72" s="46">
        <f ca="1" t="shared" si="24"/>
        <v>1</v>
      </c>
      <c r="AA72" s="47">
        <f ca="1" t="shared" si="25"/>
        <v>4</v>
      </c>
      <c r="AB72" s="45">
        <f ca="1" t="shared" si="26"/>
        <v>65</v>
      </c>
      <c r="AC72" s="46">
        <f ca="1" t="shared" si="27"/>
        <v>0.75</v>
      </c>
      <c r="AD72" s="47">
        <f ca="1" t="shared" si="28"/>
        <v>3</v>
      </c>
      <c r="AE72" s="39">
        <v>1639135078</v>
      </c>
      <c r="AF72" s="39">
        <v>159059799</v>
      </c>
      <c r="AG72" s="41">
        <f t="shared" si="29"/>
        <v>0.0970388597833424</v>
      </c>
      <c r="AH72" s="46">
        <f t="shared" si="30"/>
        <v>0.363305034435167</v>
      </c>
      <c r="AI72" s="46">
        <f t="shared" si="31"/>
        <v>1.45322013774067</v>
      </c>
      <c r="AJ72" s="48"/>
    </row>
    <row r="73" spans="2:36">
      <c r="B73" s="11">
        <v>70</v>
      </c>
      <c r="C73" s="12">
        <v>730207</v>
      </c>
      <c r="D73" s="12" t="s">
        <v>460</v>
      </c>
      <c r="E73" s="12">
        <v>7302072016</v>
      </c>
      <c r="F73" s="30" t="s">
        <v>472</v>
      </c>
      <c r="G73" s="37">
        <v>0</v>
      </c>
      <c r="H73" s="37">
        <v>1</v>
      </c>
      <c r="I73" s="37">
        <v>0</v>
      </c>
      <c r="J73" s="37">
        <v>0</v>
      </c>
      <c r="K73" s="39">
        <v>0</v>
      </c>
      <c r="L73" s="40">
        <f t="shared" si="16"/>
        <v>3</v>
      </c>
      <c r="M73" s="37">
        <f ca="1" t="shared" si="17"/>
        <v>1536177937</v>
      </c>
      <c r="N73" s="37">
        <f ca="1" t="shared" si="18"/>
        <v>143167148</v>
      </c>
      <c r="O73" s="41">
        <f ca="1" t="shared" si="19"/>
        <v>0.0931969822972402</v>
      </c>
      <c r="P73" s="40">
        <f ca="1" t="shared" si="20"/>
        <v>2</v>
      </c>
      <c r="Q73" s="42">
        <v>0.8667</v>
      </c>
      <c r="R73" s="40">
        <f t="shared" si="21"/>
        <v>3</v>
      </c>
      <c r="S73" s="12">
        <v>0</v>
      </c>
      <c r="T73" s="12">
        <v>1</v>
      </c>
      <c r="U73" s="12">
        <v>0</v>
      </c>
      <c r="V73" s="12">
        <v>0</v>
      </c>
      <c r="W73" s="12">
        <v>0</v>
      </c>
      <c r="X73" s="40">
        <f t="shared" si="22"/>
        <v>3</v>
      </c>
      <c r="Y73" s="45">
        <f ca="1" t="shared" si="23"/>
        <v>68</v>
      </c>
      <c r="Z73" s="46">
        <f ca="1" t="shared" si="24"/>
        <v>0.6</v>
      </c>
      <c r="AA73" s="47">
        <f ca="1" t="shared" si="25"/>
        <v>2.4</v>
      </c>
      <c r="AB73" s="45">
        <f ca="1" t="shared" si="26"/>
        <v>78</v>
      </c>
      <c r="AC73" s="46">
        <f ca="1" t="shared" si="27"/>
        <v>0.1</v>
      </c>
      <c r="AD73" s="47">
        <f ca="1" t="shared" si="28"/>
        <v>0.4</v>
      </c>
      <c r="AE73" s="39">
        <v>1975192782</v>
      </c>
      <c r="AF73" s="39">
        <v>199913271</v>
      </c>
      <c r="AG73" s="41">
        <f t="shared" si="29"/>
        <v>0.101212029945541</v>
      </c>
      <c r="AH73" s="46">
        <f t="shared" si="30"/>
        <v>0.311399504921876</v>
      </c>
      <c r="AI73" s="46">
        <f t="shared" si="31"/>
        <v>1.24559801968751</v>
      </c>
      <c r="AJ73" s="48"/>
    </row>
    <row r="74" spans="2:36">
      <c r="B74" s="11">
        <v>71</v>
      </c>
      <c r="C74" s="12">
        <v>730207</v>
      </c>
      <c r="D74" s="12" t="s">
        <v>460</v>
      </c>
      <c r="E74" s="12">
        <v>7302072017</v>
      </c>
      <c r="F74" s="30" t="s">
        <v>473</v>
      </c>
      <c r="G74" s="37">
        <v>1</v>
      </c>
      <c r="H74" s="37">
        <v>0</v>
      </c>
      <c r="I74" s="37">
        <v>0</v>
      </c>
      <c r="J74" s="37">
        <v>0</v>
      </c>
      <c r="K74" s="39">
        <v>0</v>
      </c>
      <c r="L74" s="40">
        <f t="shared" si="16"/>
        <v>4</v>
      </c>
      <c r="M74" s="37">
        <f ca="1" t="shared" si="17"/>
        <v>1693668905</v>
      </c>
      <c r="N74" s="37">
        <f ca="1" t="shared" si="18"/>
        <v>146893050</v>
      </c>
      <c r="O74" s="41">
        <f ca="1" t="shared" si="19"/>
        <v>0.0867306765604225</v>
      </c>
      <c r="P74" s="40">
        <f ca="1" t="shared" si="20"/>
        <v>2</v>
      </c>
      <c r="Q74" s="42">
        <v>1</v>
      </c>
      <c r="R74" s="40">
        <f t="shared" si="21"/>
        <v>4</v>
      </c>
      <c r="S74" s="12">
        <v>1</v>
      </c>
      <c r="T74" s="12">
        <v>0</v>
      </c>
      <c r="U74" s="12">
        <v>0</v>
      </c>
      <c r="V74" s="12">
        <v>0</v>
      </c>
      <c r="W74" s="12">
        <v>0</v>
      </c>
      <c r="X74" s="40">
        <f t="shared" si="22"/>
        <v>4</v>
      </c>
      <c r="Y74" s="45">
        <f ca="1" t="shared" si="23"/>
        <v>63</v>
      </c>
      <c r="Z74" s="46">
        <f ca="1" t="shared" si="24"/>
        <v>0.85</v>
      </c>
      <c r="AA74" s="47">
        <f ca="1" t="shared" si="25"/>
        <v>3.4</v>
      </c>
      <c r="AB74" s="45">
        <f ca="1" t="shared" si="26"/>
        <v>77</v>
      </c>
      <c r="AC74" s="46">
        <f ca="1" t="shared" si="27"/>
        <v>0.15</v>
      </c>
      <c r="AD74" s="47">
        <f ca="1" t="shared" si="28"/>
        <v>0.6</v>
      </c>
      <c r="AE74" s="39">
        <v>1868704328</v>
      </c>
      <c r="AF74" s="39">
        <v>175027325</v>
      </c>
      <c r="AG74" s="41">
        <f t="shared" si="29"/>
        <v>0.0936623961198425</v>
      </c>
      <c r="AH74" s="46">
        <f t="shared" si="30"/>
        <v>0.405301197429879</v>
      </c>
      <c r="AI74" s="46">
        <f t="shared" si="31"/>
        <v>1.62120478971952</v>
      </c>
      <c r="AJ74" s="48"/>
    </row>
    <row r="75" spans="2:36">
      <c r="B75" s="11">
        <v>72</v>
      </c>
      <c r="C75" s="12">
        <v>730208</v>
      </c>
      <c r="D75" s="12" t="s">
        <v>474</v>
      </c>
      <c r="E75" s="12">
        <v>7302082002</v>
      </c>
      <c r="F75" s="30" t="s">
        <v>475</v>
      </c>
      <c r="G75" s="37">
        <v>1</v>
      </c>
      <c r="H75" s="37">
        <v>0</v>
      </c>
      <c r="I75" s="37">
        <v>0</v>
      </c>
      <c r="J75" s="37">
        <v>0</v>
      </c>
      <c r="K75" s="39">
        <v>0</v>
      </c>
      <c r="L75" s="40">
        <f t="shared" si="16"/>
        <v>4</v>
      </c>
      <c r="M75" s="37">
        <f ca="1" t="shared" si="17"/>
        <v>1924647527</v>
      </c>
      <c r="N75" s="37">
        <f ca="1" t="shared" si="18"/>
        <v>80327324</v>
      </c>
      <c r="O75" s="41">
        <f ca="1" t="shared" si="19"/>
        <v>0.0417361220031848</v>
      </c>
      <c r="P75" s="40">
        <f ca="1" t="shared" si="20"/>
        <v>1</v>
      </c>
      <c r="Q75" s="42">
        <v>0.9333</v>
      </c>
      <c r="R75" s="40">
        <f t="shared" si="21"/>
        <v>4</v>
      </c>
      <c r="S75" s="12">
        <v>0</v>
      </c>
      <c r="T75" s="12">
        <v>0</v>
      </c>
      <c r="U75" s="12">
        <v>0</v>
      </c>
      <c r="V75" s="12">
        <v>0</v>
      </c>
      <c r="W75" s="12">
        <v>1</v>
      </c>
      <c r="X75" s="40">
        <f t="shared" si="22"/>
        <v>0</v>
      </c>
      <c r="Y75" s="45">
        <f ca="1" t="shared" si="23"/>
        <v>63</v>
      </c>
      <c r="Z75" s="46">
        <f ca="1" t="shared" si="24"/>
        <v>0.85</v>
      </c>
      <c r="AA75" s="47">
        <f ca="1" t="shared" si="25"/>
        <v>3.4</v>
      </c>
      <c r="AB75" s="45">
        <f ca="1" t="shared" si="26"/>
        <v>68</v>
      </c>
      <c r="AC75" s="46">
        <f ca="1" t="shared" si="27"/>
        <v>0.6</v>
      </c>
      <c r="AD75" s="47">
        <f ca="1" t="shared" si="28"/>
        <v>2.4</v>
      </c>
      <c r="AE75" s="39">
        <v>1879581778</v>
      </c>
      <c r="AF75" s="39">
        <v>98269917</v>
      </c>
      <c r="AG75" s="41">
        <f t="shared" si="29"/>
        <v>0.0522828632146912</v>
      </c>
      <c r="AH75" s="46">
        <f t="shared" si="30"/>
        <v>0.919976248524146</v>
      </c>
      <c r="AI75" s="46">
        <f t="shared" si="31"/>
        <v>3.67990499409658</v>
      </c>
      <c r="AJ75" s="48"/>
    </row>
    <row r="76" spans="2:36">
      <c r="B76" s="11">
        <v>73</v>
      </c>
      <c r="C76" s="12">
        <v>730208</v>
      </c>
      <c r="D76" s="12" t="s">
        <v>474</v>
      </c>
      <c r="E76" s="12">
        <v>7302082003</v>
      </c>
      <c r="F76" s="30" t="s">
        <v>474</v>
      </c>
      <c r="G76" s="37">
        <v>1</v>
      </c>
      <c r="H76" s="37">
        <v>0</v>
      </c>
      <c r="I76" s="37">
        <v>0</v>
      </c>
      <c r="J76" s="37">
        <v>0</v>
      </c>
      <c r="K76" s="39">
        <v>0</v>
      </c>
      <c r="L76" s="40">
        <f t="shared" si="16"/>
        <v>4</v>
      </c>
      <c r="M76" s="37">
        <f ca="1" t="shared" si="17"/>
        <v>1748288833</v>
      </c>
      <c r="N76" s="37">
        <f ca="1" t="shared" si="18"/>
        <v>89229612</v>
      </c>
      <c r="O76" s="41">
        <f ca="1" t="shared" si="19"/>
        <v>0.0510382554162319</v>
      </c>
      <c r="P76" s="40">
        <f ca="1" t="shared" si="20"/>
        <v>2</v>
      </c>
      <c r="Q76" s="42">
        <v>0.8667</v>
      </c>
      <c r="R76" s="40">
        <f t="shared" si="21"/>
        <v>3</v>
      </c>
      <c r="S76" s="12">
        <v>0</v>
      </c>
      <c r="T76" s="12">
        <v>0</v>
      </c>
      <c r="U76" s="12">
        <v>0</v>
      </c>
      <c r="V76" s="12">
        <v>0</v>
      </c>
      <c r="W76" s="12">
        <v>1</v>
      </c>
      <c r="X76" s="40">
        <f t="shared" si="22"/>
        <v>0</v>
      </c>
      <c r="Y76" s="45">
        <f ca="1" t="shared" si="23"/>
        <v>63</v>
      </c>
      <c r="Z76" s="46">
        <f ca="1" t="shared" si="24"/>
        <v>0.85</v>
      </c>
      <c r="AA76" s="47">
        <f ca="1" t="shared" si="25"/>
        <v>3.4</v>
      </c>
      <c r="AB76" s="45">
        <f ca="1" t="shared" si="26"/>
        <v>79</v>
      </c>
      <c r="AC76" s="46">
        <f ca="1" t="shared" si="27"/>
        <v>0.05</v>
      </c>
      <c r="AD76" s="47">
        <f ca="1" t="shared" si="28"/>
        <v>0.2</v>
      </c>
      <c r="AE76" s="39">
        <v>1869346663</v>
      </c>
      <c r="AF76" s="39">
        <v>121007672</v>
      </c>
      <c r="AG76" s="41">
        <f t="shared" si="29"/>
        <v>0.0647326011783187</v>
      </c>
      <c r="AH76" s="46">
        <f t="shared" si="30"/>
        <v>0.765127484589873</v>
      </c>
      <c r="AI76" s="46">
        <f t="shared" si="31"/>
        <v>3.06050993835949</v>
      </c>
      <c r="AJ76" s="48"/>
    </row>
    <row r="77" spans="2:36">
      <c r="B77" s="11">
        <v>74</v>
      </c>
      <c r="C77" s="12">
        <v>730208</v>
      </c>
      <c r="D77" s="12" t="s">
        <v>474</v>
      </c>
      <c r="E77" s="12">
        <v>7302082004</v>
      </c>
      <c r="F77" s="30" t="s">
        <v>476</v>
      </c>
      <c r="G77" s="37">
        <v>1</v>
      </c>
      <c r="H77" s="37">
        <v>0</v>
      </c>
      <c r="I77" s="37">
        <v>0</v>
      </c>
      <c r="J77" s="37">
        <v>0</v>
      </c>
      <c r="K77" s="39">
        <v>0</v>
      </c>
      <c r="L77" s="40">
        <f t="shared" si="16"/>
        <v>4</v>
      </c>
      <c r="M77" s="37">
        <f ca="1" t="shared" si="17"/>
        <v>1994618394</v>
      </c>
      <c r="N77" s="37">
        <f ca="1" t="shared" si="18"/>
        <v>183717192</v>
      </c>
      <c r="O77" s="41">
        <f ca="1" t="shared" si="19"/>
        <v>0.0921064362750482</v>
      </c>
      <c r="P77" s="40">
        <f ca="1" t="shared" si="20"/>
        <v>2</v>
      </c>
      <c r="Q77" s="42">
        <v>0.6667</v>
      </c>
      <c r="R77" s="40">
        <f t="shared" si="21"/>
        <v>1</v>
      </c>
      <c r="S77" s="12">
        <v>0</v>
      </c>
      <c r="T77" s="12">
        <v>0</v>
      </c>
      <c r="U77" s="12">
        <v>0</v>
      </c>
      <c r="V77" s="12">
        <v>0</v>
      </c>
      <c r="W77" s="12">
        <v>1</v>
      </c>
      <c r="X77" s="40">
        <f t="shared" si="22"/>
        <v>0</v>
      </c>
      <c r="Y77" s="45">
        <f ca="1" t="shared" si="23"/>
        <v>73</v>
      </c>
      <c r="Z77" s="46">
        <f ca="1" t="shared" si="24"/>
        <v>0.35</v>
      </c>
      <c r="AA77" s="47">
        <f ca="1" t="shared" si="25"/>
        <v>1.4</v>
      </c>
      <c r="AB77" s="45">
        <f ca="1" t="shared" si="26"/>
        <v>74</v>
      </c>
      <c r="AC77" s="46">
        <f ca="1" t="shared" si="27"/>
        <v>0.3</v>
      </c>
      <c r="AD77" s="47">
        <f ca="1" t="shared" si="28"/>
        <v>1.2</v>
      </c>
      <c r="AE77" s="39">
        <v>1879836717</v>
      </c>
      <c r="AF77" s="39">
        <v>176489082</v>
      </c>
      <c r="AG77" s="41">
        <f t="shared" si="29"/>
        <v>0.0938853254668076</v>
      </c>
      <c r="AH77" s="46">
        <f t="shared" si="30"/>
        <v>0.40252842149491</v>
      </c>
      <c r="AI77" s="46">
        <f t="shared" si="31"/>
        <v>1.61011368597964</v>
      </c>
      <c r="AJ77" s="48"/>
    </row>
    <row r="78" spans="2:36">
      <c r="B78" s="11">
        <v>75</v>
      </c>
      <c r="C78" s="12">
        <v>730208</v>
      </c>
      <c r="D78" s="12" t="s">
        <v>474</v>
      </c>
      <c r="E78" s="12">
        <v>7302082005</v>
      </c>
      <c r="F78" s="30" t="s">
        <v>477</v>
      </c>
      <c r="G78" s="37">
        <v>1</v>
      </c>
      <c r="H78" s="37">
        <v>0</v>
      </c>
      <c r="I78" s="37">
        <v>0</v>
      </c>
      <c r="J78" s="37">
        <v>0</v>
      </c>
      <c r="K78" s="39">
        <v>0</v>
      </c>
      <c r="L78" s="40">
        <f t="shared" si="16"/>
        <v>4</v>
      </c>
      <c r="M78" s="37">
        <f ca="1" t="shared" si="17"/>
        <v>1581083805</v>
      </c>
      <c r="N78" s="37">
        <f ca="1" t="shared" si="18"/>
        <v>103480355</v>
      </c>
      <c r="O78" s="41">
        <f ca="1" t="shared" si="19"/>
        <v>0.0654490006619225</v>
      </c>
      <c r="P78" s="40">
        <f ca="1" t="shared" si="20"/>
        <v>2</v>
      </c>
      <c r="Q78" s="42">
        <v>0.7333</v>
      </c>
      <c r="R78" s="40">
        <f t="shared" si="21"/>
        <v>2</v>
      </c>
      <c r="S78" s="12">
        <v>0</v>
      </c>
      <c r="T78" s="12">
        <v>0</v>
      </c>
      <c r="U78" s="12">
        <v>0</v>
      </c>
      <c r="V78" s="12">
        <v>0</v>
      </c>
      <c r="W78" s="12">
        <v>1</v>
      </c>
      <c r="X78" s="40">
        <f t="shared" si="22"/>
        <v>0</v>
      </c>
      <c r="Y78" s="45">
        <f ca="1" t="shared" si="23"/>
        <v>60</v>
      </c>
      <c r="Z78" s="46">
        <f ca="1" t="shared" si="24"/>
        <v>1</v>
      </c>
      <c r="AA78" s="47">
        <f ca="1" t="shared" si="25"/>
        <v>4</v>
      </c>
      <c r="AB78" s="45">
        <f ca="1" t="shared" si="26"/>
        <v>65</v>
      </c>
      <c r="AC78" s="46">
        <f ca="1" t="shared" si="27"/>
        <v>0.75</v>
      </c>
      <c r="AD78" s="47">
        <f ca="1" t="shared" si="28"/>
        <v>3</v>
      </c>
      <c r="AE78" s="39">
        <v>1588708985</v>
      </c>
      <c r="AF78" s="39">
        <v>185318560</v>
      </c>
      <c r="AG78" s="41">
        <f t="shared" si="29"/>
        <v>0.116647266270732</v>
      </c>
      <c r="AH78" s="46">
        <f t="shared" si="30"/>
        <v>0.119417370601285</v>
      </c>
      <c r="AI78" s="46">
        <f t="shared" si="31"/>
        <v>0.47766948240514</v>
      </c>
      <c r="AJ78" s="48"/>
    </row>
    <row r="79" spans="2:36">
      <c r="B79" s="11">
        <v>76</v>
      </c>
      <c r="C79" s="12">
        <v>730208</v>
      </c>
      <c r="D79" s="12" t="s">
        <v>474</v>
      </c>
      <c r="E79" s="12">
        <v>7302082006</v>
      </c>
      <c r="F79" s="30" t="s">
        <v>478</v>
      </c>
      <c r="G79" s="37">
        <v>1</v>
      </c>
      <c r="H79" s="37">
        <v>0</v>
      </c>
      <c r="I79" s="37">
        <v>0</v>
      </c>
      <c r="J79" s="37">
        <v>0</v>
      </c>
      <c r="K79" s="39">
        <v>0</v>
      </c>
      <c r="L79" s="40">
        <f t="shared" si="16"/>
        <v>4</v>
      </c>
      <c r="M79" s="37">
        <f ca="1" t="shared" si="17"/>
        <v>1926081042</v>
      </c>
      <c r="N79" s="37">
        <f ca="1" t="shared" si="18"/>
        <v>119177040</v>
      </c>
      <c r="O79" s="41">
        <f ca="1" t="shared" si="19"/>
        <v>0.0618754026446619</v>
      </c>
      <c r="P79" s="40">
        <f ca="1" t="shared" si="20"/>
        <v>2</v>
      </c>
      <c r="Q79" s="42">
        <v>0.8667</v>
      </c>
      <c r="R79" s="40">
        <f t="shared" si="21"/>
        <v>3</v>
      </c>
      <c r="S79" s="12">
        <v>0</v>
      </c>
      <c r="T79" s="12">
        <v>0</v>
      </c>
      <c r="U79" s="12">
        <v>0</v>
      </c>
      <c r="V79" s="12">
        <v>0</v>
      </c>
      <c r="W79" s="12">
        <v>1</v>
      </c>
      <c r="X79" s="40">
        <f t="shared" si="22"/>
        <v>0</v>
      </c>
      <c r="Y79" s="45">
        <f ca="1" t="shared" si="23"/>
        <v>66</v>
      </c>
      <c r="Z79" s="46">
        <f ca="1" t="shared" si="24"/>
        <v>0.7</v>
      </c>
      <c r="AA79" s="47">
        <f ca="1" t="shared" si="25"/>
        <v>2.8</v>
      </c>
      <c r="AB79" s="45">
        <f ca="1" t="shared" si="26"/>
        <v>73</v>
      </c>
      <c r="AC79" s="46">
        <f ca="1" t="shared" si="27"/>
        <v>0.35</v>
      </c>
      <c r="AD79" s="47">
        <f ca="1" t="shared" si="28"/>
        <v>1.4</v>
      </c>
      <c r="AE79" s="39">
        <v>1555270788</v>
      </c>
      <c r="AF79" s="39">
        <v>112252647</v>
      </c>
      <c r="AG79" s="41">
        <f t="shared" si="29"/>
        <v>0.0721756287497377</v>
      </c>
      <c r="AH79" s="46">
        <f t="shared" si="30"/>
        <v>0.672551751451541</v>
      </c>
      <c r="AI79" s="46">
        <f t="shared" si="31"/>
        <v>2.69020700580617</v>
      </c>
      <c r="AJ79" s="48"/>
    </row>
    <row r="80" spans="2:36">
      <c r="B80" s="11">
        <v>77</v>
      </c>
      <c r="C80" s="12">
        <v>730208</v>
      </c>
      <c r="D80" s="12" t="s">
        <v>474</v>
      </c>
      <c r="E80" s="12">
        <v>7302082007</v>
      </c>
      <c r="F80" s="30" t="s">
        <v>479</v>
      </c>
      <c r="G80" s="37">
        <v>1</v>
      </c>
      <c r="H80" s="37">
        <v>0</v>
      </c>
      <c r="I80" s="37">
        <v>0</v>
      </c>
      <c r="J80" s="37">
        <v>0</v>
      </c>
      <c r="K80" s="39">
        <v>0</v>
      </c>
      <c r="L80" s="40">
        <f t="shared" si="16"/>
        <v>4</v>
      </c>
      <c r="M80" s="37">
        <f ca="1" t="shared" si="17"/>
        <v>1763357862</v>
      </c>
      <c r="N80" s="37">
        <f ca="1" t="shared" si="18"/>
        <v>178917817</v>
      </c>
      <c r="O80" s="41">
        <f ca="1" t="shared" si="19"/>
        <v>0.101464269310072</v>
      </c>
      <c r="P80" s="40">
        <f ca="1" t="shared" si="20"/>
        <v>3</v>
      </c>
      <c r="Q80" s="42">
        <v>0.6667</v>
      </c>
      <c r="R80" s="40">
        <f t="shared" si="21"/>
        <v>1</v>
      </c>
      <c r="S80" s="12">
        <v>0</v>
      </c>
      <c r="T80" s="12">
        <v>0</v>
      </c>
      <c r="U80" s="12">
        <v>0</v>
      </c>
      <c r="V80" s="12">
        <v>1</v>
      </c>
      <c r="W80" s="12">
        <v>0</v>
      </c>
      <c r="X80" s="40">
        <f t="shared" si="22"/>
        <v>1</v>
      </c>
      <c r="Y80" s="45">
        <f ca="1" t="shared" si="23"/>
        <v>69</v>
      </c>
      <c r="Z80" s="46">
        <f ca="1" t="shared" si="24"/>
        <v>0.55</v>
      </c>
      <c r="AA80" s="47">
        <f ca="1" t="shared" si="25"/>
        <v>2.2</v>
      </c>
      <c r="AB80" s="45">
        <f ca="1" t="shared" si="26"/>
        <v>61</v>
      </c>
      <c r="AC80" s="46">
        <f ca="1" t="shared" si="27"/>
        <v>0.95</v>
      </c>
      <c r="AD80" s="47">
        <f ca="1" t="shared" si="28"/>
        <v>3.8</v>
      </c>
      <c r="AE80" s="39">
        <v>1537326686</v>
      </c>
      <c r="AF80" s="39">
        <v>123668198</v>
      </c>
      <c r="AG80" s="41">
        <f t="shared" si="29"/>
        <v>0.0804436683017418</v>
      </c>
      <c r="AH80" s="46">
        <f t="shared" si="30"/>
        <v>0.569714590659245</v>
      </c>
      <c r="AI80" s="46">
        <f t="shared" si="31"/>
        <v>2.27885836263698</v>
      </c>
      <c r="AJ80" s="48"/>
    </row>
    <row r="81" spans="2:36">
      <c r="B81" s="11">
        <v>78</v>
      </c>
      <c r="C81" s="12">
        <v>730208</v>
      </c>
      <c r="D81" s="12" t="s">
        <v>474</v>
      </c>
      <c r="E81" s="12">
        <v>7302082008</v>
      </c>
      <c r="F81" s="30" t="s">
        <v>480</v>
      </c>
      <c r="G81" s="37">
        <v>1</v>
      </c>
      <c r="H81" s="37">
        <v>0</v>
      </c>
      <c r="I81" s="37">
        <v>0</v>
      </c>
      <c r="J81" s="37">
        <v>0</v>
      </c>
      <c r="K81" s="39">
        <v>0</v>
      </c>
      <c r="L81" s="40">
        <f t="shared" si="16"/>
        <v>4</v>
      </c>
      <c r="M81" s="37">
        <f ca="1" t="shared" si="17"/>
        <v>1583529943</v>
      </c>
      <c r="N81" s="37">
        <f ca="1" t="shared" si="18"/>
        <v>117521790</v>
      </c>
      <c r="O81" s="41">
        <f ca="1" t="shared" si="19"/>
        <v>0.0742150727995423</v>
      </c>
      <c r="P81" s="40">
        <f ca="1" t="shared" si="20"/>
        <v>2</v>
      </c>
      <c r="Q81" s="42">
        <v>0.7333</v>
      </c>
      <c r="R81" s="40">
        <f t="shared" si="21"/>
        <v>2</v>
      </c>
      <c r="S81" s="12">
        <v>0</v>
      </c>
      <c r="T81" s="12">
        <v>0</v>
      </c>
      <c r="U81" s="12">
        <v>0</v>
      </c>
      <c r="V81" s="12">
        <v>1</v>
      </c>
      <c r="W81" s="12">
        <v>0</v>
      </c>
      <c r="X81" s="40">
        <f t="shared" si="22"/>
        <v>1</v>
      </c>
      <c r="Y81" s="45">
        <f ca="1" t="shared" si="23"/>
        <v>71</v>
      </c>
      <c r="Z81" s="46">
        <f ca="1" t="shared" si="24"/>
        <v>0.45</v>
      </c>
      <c r="AA81" s="47">
        <f ca="1" t="shared" si="25"/>
        <v>1.8</v>
      </c>
      <c r="AB81" s="45">
        <f ca="1" t="shared" si="26"/>
        <v>76</v>
      </c>
      <c r="AC81" s="46">
        <f ca="1" t="shared" si="27"/>
        <v>0.2</v>
      </c>
      <c r="AD81" s="47">
        <f ca="1" t="shared" si="28"/>
        <v>0.8</v>
      </c>
      <c r="AE81" s="39">
        <v>1972729617</v>
      </c>
      <c r="AF81" s="39">
        <v>119738009</v>
      </c>
      <c r="AG81" s="41">
        <f t="shared" si="29"/>
        <v>0.0606966144615854</v>
      </c>
      <c r="AH81" s="46">
        <f t="shared" si="30"/>
        <v>0.815326738274342</v>
      </c>
      <c r="AI81" s="46">
        <f t="shared" si="31"/>
        <v>3.26130695309737</v>
      </c>
      <c r="AJ81" s="48"/>
    </row>
    <row r="82" spans="2:36">
      <c r="B82" s="11">
        <v>79</v>
      </c>
      <c r="C82" s="12">
        <v>730208</v>
      </c>
      <c r="D82" s="12" t="s">
        <v>474</v>
      </c>
      <c r="E82" s="12">
        <v>7302082009</v>
      </c>
      <c r="F82" s="30" t="s">
        <v>481</v>
      </c>
      <c r="G82" s="37">
        <v>1</v>
      </c>
      <c r="H82" s="37">
        <v>0</v>
      </c>
      <c r="I82" s="37">
        <v>0</v>
      </c>
      <c r="J82" s="37">
        <v>0</v>
      </c>
      <c r="K82" s="39">
        <v>0</v>
      </c>
      <c r="L82" s="40">
        <f t="shared" si="16"/>
        <v>4</v>
      </c>
      <c r="M82" s="37">
        <f ca="1" t="shared" si="17"/>
        <v>1847836892</v>
      </c>
      <c r="N82" s="37">
        <f ca="1" t="shared" si="18"/>
        <v>123854842</v>
      </c>
      <c r="O82" s="41">
        <f ca="1" t="shared" si="19"/>
        <v>0.0670269343231621</v>
      </c>
      <c r="P82" s="40">
        <f ca="1" t="shared" si="20"/>
        <v>2</v>
      </c>
      <c r="Q82" s="42">
        <v>0.8667</v>
      </c>
      <c r="R82" s="40">
        <f t="shared" si="21"/>
        <v>3</v>
      </c>
      <c r="S82" s="12">
        <v>0</v>
      </c>
      <c r="T82" s="12">
        <v>0</v>
      </c>
      <c r="U82" s="12">
        <v>1</v>
      </c>
      <c r="V82" s="12">
        <v>0</v>
      </c>
      <c r="W82" s="12">
        <v>0</v>
      </c>
      <c r="X82" s="40">
        <f t="shared" si="22"/>
        <v>2</v>
      </c>
      <c r="Y82" s="45">
        <f ca="1" t="shared" si="23"/>
        <v>79</v>
      </c>
      <c r="Z82" s="46">
        <f ca="1" t="shared" si="24"/>
        <v>0.05</v>
      </c>
      <c r="AA82" s="47">
        <f ca="1" t="shared" si="25"/>
        <v>0.2</v>
      </c>
      <c r="AB82" s="45">
        <f ca="1" t="shared" si="26"/>
        <v>77</v>
      </c>
      <c r="AC82" s="46">
        <f ca="1" t="shared" si="27"/>
        <v>0.15</v>
      </c>
      <c r="AD82" s="47">
        <f ca="1" t="shared" si="28"/>
        <v>0.6</v>
      </c>
      <c r="AE82" s="39">
        <v>1551209361</v>
      </c>
      <c r="AF82" s="39">
        <v>127737248</v>
      </c>
      <c r="AG82" s="41">
        <f t="shared" si="29"/>
        <v>0.0823468779982433</v>
      </c>
      <c r="AH82" s="46">
        <f t="shared" si="30"/>
        <v>0.546042633074918</v>
      </c>
      <c r="AI82" s="46">
        <f t="shared" si="31"/>
        <v>2.18417053229967</v>
      </c>
      <c r="AJ82" s="48"/>
    </row>
    <row r="83" spans="2:36">
      <c r="B83" s="11">
        <v>80</v>
      </c>
      <c r="C83" s="12">
        <v>730208</v>
      </c>
      <c r="D83" s="12" t="s">
        <v>474</v>
      </c>
      <c r="E83" s="12">
        <v>7302082010</v>
      </c>
      <c r="F83" s="30" t="s">
        <v>482</v>
      </c>
      <c r="G83" s="37">
        <v>0</v>
      </c>
      <c r="H83" s="37">
        <v>0</v>
      </c>
      <c r="I83" s="37">
        <v>1</v>
      </c>
      <c r="J83" s="37">
        <v>0</v>
      </c>
      <c r="K83" s="39">
        <v>0</v>
      </c>
      <c r="L83" s="40">
        <f t="shared" si="16"/>
        <v>2</v>
      </c>
      <c r="M83" s="37">
        <f ca="1" t="shared" si="17"/>
        <v>1611607904</v>
      </c>
      <c r="N83" s="37">
        <f ca="1" t="shared" si="18"/>
        <v>84841011</v>
      </c>
      <c r="O83" s="41">
        <f ca="1" t="shared" si="19"/>
        <v>0.0526437049541797</v>
      </c>
      <c r="P83" s="40">
        <f ca="1" t="shared" si="20"/>
        <v>2</v>
      </c>
      <c r="Q83" s="42">
        <v>0.9333</v>
      </c>
      <c r="R83" s="40">
        <f t="shared" si="21"/>
        <v>4</v>
      </c>
      <c r="S83" s="12">
        <v>0</v>
      </c>
      <c r="T83" s="12">
        <v>0</v>
      </c>
      <c r="U83" s="12">
        <v>1</v>
      </c>
      <c r="V83" s="12">
        <v>0</v>
      </c>
      <c r="W83" s="12">
        <v>0</v>
      </c>
      <c r="X83" s="40">
        <f t="shared" si="22"/>
        <v>2</v>
      </c>
      <c r="Y83" s="45">
        <f ca="1" t="shared" si="23"/>
        <v>78</v>
      </c>
      <c r="Z83" s="46">
        <f ca="1" t="shared" si="24"/>
        <v>0.1</v>
      </c>
      <c r="AA83" s="47">
        <f ca="1" t="shared" si="25"/>
        <v>0.4</v>
      </c>
      <c r="AB83" s="45">
        <f ca="1" t="shared" si="26"/>
        <v>68</v>
      </c>
      <c r="AC83" s="46">
        <f ca="1" t="shared" si="27"/>
        <v>0.6</v>
      </c>
      <c r="AD83" s="47">
        <f ca="1" t="shared" si="28"/>
        <v>2.4</v>
      </c>
      <c r="AE83" s="39">
        <v>1986968581</v>
      </c>
      <c r="AF83" s="39">
        <v>124351225</v>
      </c>
      <c r="AG83" s="41">
        <f t="shared" si="29"/>
        <v>0.0625833876736071</v>
      </c>
      <c r="AH83" s="46">
        <f t="shared" si="30"/>
        <v>0.791859216262278</v>
      </c>
      <c r="AI83" s="46">
        <f t="shared" si="31"/>
        <v>3.16743686504911</v>
      </c>
      <c r="AJ83" s="48"/>
    </row>
    <row r="84" spans="2:36">
      <c r="B84" s="11">
        <v>81</v>
      </c>
      <c r="C84" s="12">
        <v>730208</v>
      </c>
      <c r="D84" s="12" t="s">
        <v>474</v>
      </c>
      <c r="E84" s="12">
        <v>7302082011</v>
      </c>
      <c r="F84" s="30" t="s">
        <v>483</v>
      </c>
      <c r="G84" s="37">
        <v>1</v>
      </c>
      <c r="H84" s="37">
        <v>0</v>
      </c>
      <c r="I84" s="37">
        <v>0</v>
      </c>
      <c r="J84" s="37">
        <v>0</v>
      </c>
      <c r="K84" s="39">
        <v>0</v>
      </c>
      <c r="L84" s="40">
        <f t="shared" si="16"/>
        <v>4</v>
      </c>
      <c r="M84" s="37">
        <f ca="1" t="shared" si="17"/>
        <v>1999018834</v>
      </c>
      <c r="N84" s="37">
        <f ca="1" t="shared" si="18"/>
        <v>84696350</v>
      </c>
      <c r="O84" s="41">
        <f ca="1" t="shared" si="19"/>
        <v>0.0423689604917449</v>
      </c>
      <c r="P84" s="40">
        <f ca="1" t="shared" si="20"/>
        <v>1</v>
      </c>
      <c r="Q84" s="42">
        <v>0.8</v>
      </c>
      <c r="R84" s="40">
        <f t="shared" si="21"/>
        <v>3</v>
      </c>
      <c r="S84" s="12">
        <v>0</v>
      </c>
      <c r="T84" s="12">
        <v>1</v>
      </c>
      <c r="U84" s="12">
        <v>0</v>
      </c>
      <c r="V84" s="12">
        <v>0</v>
      </c>
      <c r="W84" s="12">
        <v>0</v>
      </c>
      <c r="X84" s="40">
        <f t="shared" si="22"/>
        <v>3</v>
      </c>
      <c r="Y84" s="45">
        <f ca="1" t="shared" si="23"/>
        <v>74</v>
      </c>
      <c r="Z84" s="46">
        <f ca="1" t="shared" si="24"/>
        <v>0.3</v>
      </c>
      <c r="AA84" s="47">
        <f ca="1" t="shared" si="25"/>
        <v>1.2</v>
      </c>
      <c r="AB84" s="45">
        <f ca="1" t="shared" si="26"/>
        <v>67</v>
      </c>
      <c r="AC84" s="46">
        <f ca="1" t="shared" si="27"/>
        <v>0.65</v>
      </c>
      <c r="AD84" s="47">
        <f ca="1" t="shared" si="28"/>
        <v>2.6</v>
      </c>
      <c r="AE84" s="39">
        <v>1811101292</v>
      </c>
      <c r="AF84" s="39">
        <v>125974164</v>
      </c>
      <c r="AG84" s="41">
        <f t="shared" si="29"/>
        <v>0.0695566639792337</v>
      </c>
      <c r="AH84" s="46">
        <f t="shared" si="30"/>
        <v>0.705126208736085</v>
      </c>
      <c r="AI84" s="46">
        <f t="shared" si="31"/>
        <v>2.82050483494434</v>
      </c>
      <c r="AJ84" s="48"/>
    </row>
    <row r="85" spans="2:36">
      <c r="B85" s="11">
        <v>82</v>
      </c>
      <c r="C85" s="12">
        <v>730208</v>
      </c>
      <c r="D85" s="12" t="s">
        <v>474</v>
      </c>
      <c r="E85" s="12">
        <v>7302082012</v>
      </c>
      <c r="F85" s="30" t="s">
        <v>484</v>
      </c>
      <c r="G85" s="37">
        <v>1</v>
      </c>
      <c r="H85" s="37">
        <v>0</v>
      </c>
      <c r="I85" s="37">
        <v>0</v>
      </c>
      <c r="J85" s="37">
        <v>0</v>
      </c>
      <c r="K85" s="39">
        <v>0</v>
      </c>
      <c r="L85" s="40">
        <f t="shared" si="16"/>
        <v>4</v>
      </c>
      <c r="M85" s="37">
        <f ca="1" t="shared" si="17"/>
        <v>1713796678</v>
      </c>
      <c r="N85" s="37">
        <f ca="1" t="shared" si="18"/>
        <v>87870600</v>
      </c>
      <c r="O85" s="41">
        <f ca="1" t="shared" si="19"/>
        <v>0.0512724765592059</v>
      </c>
      <c r="P85" s="40">
        <f ca="1" t="shared" si="20"/>
        <v>2</v>
      </c>
      <c r="Q85" s="42">
        <v>0.9333</v>
      </c>
      <c r="R85" s="40">
        <f t="shared" si="21"/>
        <v>4</v>
      </c>
      <c r="S85" s="12">
        <v>0</v>
      </c>
      <c r="T85" s="12">
        <v>0</v>
      </c>
      <c r="U85" s="12">
        <v>1</v>
      </c>
      <c r="V85" s="12">
        <v>0</v>
      </c>
      <c r="W85" s="12">
        <v>0</v>
      </c>
      <c r="X85" s="40">
        <f t="shared" si="22"/>
        <v>2</v>
      </c>
      <c r="Y85" s="45">
        <f ca="1" t="shared" si="23"/>
        <v>78</v>
      </c>
      <c r="Z85" s="46">
        <f ca="1" t="shared" si="24"/>
        <v>0.1</v>
      </c>
      <c r="AA85" s="47">
        <f ca="1" t="shared" si="25"/>
        <v>0.4</v>
      </c>
      <c r="AB85" s="45">
        <f ca="1" t="shared" si="26"/>
        <v>67</v>
      </c>
      <c r="AC85" s="46">
        <f ca="1" t="shared" si="27"/>
        <v>0.65</v>
      </c>
      <c r="AD85" s="47">
        <f ca="1" t="shared" si="28"/>
        <v>2.6</v>
      </c>
      <c r="AE85" s="39">
        <v>1941391156</v>
      </c>
      <c r="AF85" s="39">
        <v>136718698</v>
      </c>
      <c r="AG85" s="41">
        <f t="shared" si="29"/>
        <v>0.0704230559500911</v>
      </c>
      <c r="AH85" s="46">
        <f t="shared" si="30"/>
        <v>0.694350100342335</v>
      </c>
      <c r="AI85" s="46">
        <f t="shared" si="31"/>
        <v>2.77740040136934</v>
      </c>
      <c r="AJ85" s="48"/>
    </row>
    <row r="86" spans="2:36">
      <c r="B86" s="11">
        <v>83</v>
      </c>
      <c r="C86" s="12">
        <v>730208</v>
      </c>
      <c r="D86" s="12" t="s">
        <v>474</v>
      </c>
      <c r="E86" s="12">
        <v>7302082013</v>
      </c>
      <c r="F86" s="30" t="s">
        <v>485</v>
      </c>
      <c r="G86" s="37">
        <v>1</v>
      </c>
      <c r="H86" s="37">
        <v>0</v>
      </c>
      <c r="I86" s="37">
        <v>0</v>
      </c>
      <c r="J86" s="37">
        <v>0</v>
      </c>
      <c r="K86" s="39">
        <v>0</v>
      </c>
      <c r="L86" s="40">
        <f t="shared" si="16"/>
        <v>4</v>
      </c>
      <c r="M86" s="37">
        <f ca="1" t="shared" si="17"/>
        <v>1771838933</v>
      </c>
      <c r="N86" s="37">
        <f ca="1" t="shared" si="18"/>
        <v>136053635</v>
      </c>
      <c r="O86" s="41">
        <f ca="1" t="shared" si="19"/>
        <v>0.0767866832961165</v>
      </c>
      <c r="P86" s="40">
        <f ca="1" t="shared" si="20"/>
        <v>2</v>
      </c>
      <c r="Q86" s="42">
        <v>0.6667</v>
      </c>
      <c r="R86" s="40">
        <f t="shared" si="21"/>
        <v>1</v>
      </c>
      <c r="S86" s="12">
        <v>0</v>
      </c>
      <c r="T86" s="12">
        <v>0</v>
      </c>
      <c r="U86" s="12">
        <v>1</v>
      </c>
      <c r="V86" s="12">
        <v>0</v>
      </c>
      <c r="W86" s="12">
        <v>0</v>
      </c>
      <c r="X86" s="40">
        <f t="shared" si="22"/>
        <v>2</v>
      </c>
      <c r="Y86" s="45">
        <f ca="1" t="shared" si="23"/>
        <v>78</v>
      </c>
      <c r="Z86" s="46">
        <f ca="1" t="shared" si="24"/>
        <v>0.1</v>
      </c>
      <c r="AA86" s="47">
        <f ca="1" t="shared" si="25"/>
        <v>0.4</v>
      </c>
      <c r="AB86" s="45">
        <f ca="1" t="shared" si="26"/>
        <v>78</v>
      </c>
      <c r="AC86" s="46">
        <f ca="1" t="shared" si="27"/>
        <v>0.1</v>
      </c>
      <c r="AD86" s="47">
        <f ca="1" t="shared" si="28"/>
        <v>0.4</v>
      </c>
      <c r="AE86" s="39">
        <v>1967598149</v>
      </c>
      <c r="AF86" s="39">
        <v>103264953</v>
      </c>
      <c r="AG86" s="41">
        <f t="shared" si="29"/>
        <v>0.0524827455507024</v>
      </c>
      <c r="AH86" s="46">
        <f t="shared" si="30"/>
        <v>0.917490129317938</v>
      </c>
      <c r="AI86" s="46">
        <f t="shared" si="31"/>
        <v>3.66996051727175</v>
      </c>
      <c r="AJ86" s="48"/>
    </row>
    <row r="87" spans="2:36">
      <c r="B87" s="11">
        <v>84</v>
      </c>
      <c r="C87" s="12">
        <v>730209</v>
      </c>
      <c r="D87" s="12" t="s">
        <v>486</v>
      </c>
      <c r="E87" s="12">
        <v>7302092002</v>
      </c>
      <c r="F87" s="30" t="s">
        <v>487</v>
      </c>
      <c r="G87" s="37">
        <v>1</v>
      </c>
      <c r="H87" s="37">
        <v>0</v>
      </c>
      <c r="I87" s="37">
        <v>0</v>
      </c>
      <c r="J87" s="37">
        <v>0</v>
      </c>
      <c r="K87" s="39">
        <v>0</v>
      </c>
      <c r="L87" s="40">
        <f t="shared" si="16"/>
        <v>4</v>
      </c>
      <c r="M87" s="37">
        <f ca="1" t="shared" si="17"/>
        <v>1774983708</v>
      </c>
      <c r="N87" s="37">
        <f ca="1" t="shared" si="18"/>
        <v>136632288</v>
      </c>
      <c r="O87" s="41">
        <f ca="1" t="shared" si="19"/>
        <v>0.0769766434385774</v>
      </c>
      <c r="P87" s="40">
        <f ca="1" t="shared" si="20"/>
        <v>2</v>
      </c>
      <c r="Q87" s="42">
        <v>0.8667</v>
      </c>
      <c r="R87" s="40">
        <f t="shared" si="21"/>
        <v>3</v>
      </c>
      <c r="S87" s="12">
        <v>0</v>
      </c>
      <c r="T87" s="12">
        <v>0</v>
      </c>
      <c r="U87" s="12">
        <v>1</v>
      </c>
      <c r="V87" s="12">
        <v>0</v>
      </c>
      <c r="W87" s="12">
        <v>0</v>
      </c>
      <c r="X87" s="40">
        <f t="shared" si="22"/>
        <v>2</v>
      </c>
      <c r="Y87" s="45">
        <f ca="1" t="shared" si="23"/>
        <v>77</v>
      </c>
      <c r="Z87" s="46">
        <f ca="1" t="shared" si="24"/>
        <v>0.15</v>
      </c>
      <c r="AA87" s="47">
        <f ca="1" t="shared" si="25"/>
        <v>0.6</v>
      </c>
      <c r="AB87" s="45">
        <f ca="1" t="shared" si="26"/>
        <v>63</v>
      </c>
      <c r="AC87" s="46">
        <f ca="1" t="shared" si="27"/>
        <v>0.85</v>
      </c>
      <c r="AD87" s="47">
        <f ca="1" t="shared" si="28"/>
        <v>3.4</v>
      </c>
      <c r="AE87" s="39">
        <v>1977721125</v>
      </c>
      <c r="AF87" s="39">
        <v>198105447</v>
      </c>
      <c r="AG87" s="41">
        <f t="shared" si="29"/>
        <v>0.100168544743638</v>
      </c>
      <c r="AH87" s="46">
        <f t="shared" si="30"/>
        <v>0.324378283605449</v>
      </c>
      <c r="AI87" s="46">
        <f t="shared" si="31"/>
        <v>1.2975131344218</v>
      </c>
      <c r="AJ87" s="48"/>
    </row>
    <row r="88" spans="2:36">
      <c r="B88" s="11">
        <v>85</v>
      </c>
      <c r="C88" s="12">
        <v>730209</v>
      </c>
      <c r="D88" s="12" t="s">
        <v>486</v>
      </c>
      <c r="E88" s="12">
        <v>7302092003</v>
      </c>
      <c r="F88" s="30" t="s">
        <v>488</v>
      </c>
      <c r="G88" s="37">
        <v>1</v>
      </c>
      <c r="H88" s="37">
        <v>0</v>
      </c>
      <c r="I88" s="37">
        <v>0</v>
      </c>
      <c r="J88" s="37">
        <v>0</v>
      </c>
      <c r="K88" s="39">
        <v>0</v>
      </c>
      <c r="L88" s="40">
        <f t="shared" si="16"/>
        <v>4</v>
      </c>
      <c r="M88" s="37">
        <f ca="1" t="shared" si="17"/>
        <v>1700589304</v>
      </c>
      <c r="N88" s="37">
        <f ca="1" t="shared" si="18"/>
        <v>122091071</v>
      </c>
      <c r="O88" s="41">
        <f ca="1" t="shared" si="19"/>
        <v>0.0717933899224383</v>
      </c>
      <c r="P88" s="40">
        <f ca="1" t="shared" si="20"/>
        <v>2</v>
      </c>
      <c r="Q88" s="42">
        <v>0.6667</v>
      </c>
      <c r="R88" s="40">
        <f t="shared" si="21"/>
        <v>1</v>
      </c>
      <c r="S88" s="12">
        <v>1</v>
      </c>
      <c r="T88" s="12">
        <v>0</v>
      </c>
      <c r="U88" s="12">
        <v>0</v>
      </c>
      <c r="V88" s="12">
        <v>0</v>
      </c>
      <c r="W88" s="12">
        <v>0</v>
      </c>
      <c r="X88" s="40">
        <f t="shared" si="22"/>
        <v>4</v>
      </c>
      <c r="Y88" s="45">
        <f ca="1" t="shared" si="23"/>
        <v>63</v>
      </c>
      <c r="Z88" s="46">
        <f ca="1" t="shared" si="24"/>
        <v>0.85</v>
      </c>
      <c r="AA88" s="47">
        <f ca="1" t="shared" si="25"/>
        <v>3.4</v>
      </c>
      <c r="AB88" s="45">
        <f ca="1" t="shared" si="26"/>
        <v>62</v>
      </c>
      <c r="AC88" s="46">
        <f ca="1" t="shared" si="27"/>
        <v>0.9</v>
      </c>
      <c r="AD88" s="47">
        <f ca="1" t="shared" si="28"/>
        <v>3.6</v>
      </c>
      <c r="AE88" s="39">
        <v>1608189420</v>
      </c>
      <c r="AF88" s="39">
        <v>163902019</v>
      </c>
      <c r="AG88" s="41">
        <f t="shared" si="29"/>
        <v>0.101917110610018</v>
      </c>
      <c r="AH88" s="46">
        <f t="shared" si="30"/>
        <v>0.302629772604043</v>
      </c>
      <c r="AI88" s="46">
        <f t="shared" si="31"/>
        <v>1.21051909041617</v>
      </c>
      <c r="AJ88" s="48"/>
    </row>
    <row r="89" spans="2:36">
      <c r="B89" s="11">
        <v>86</v>
      </c>
      <c r="C89" s="12">
        <v>730209</v>
      </c>
      <c r="D89" s="12" t="s">
        <v>486</v>
      </c>
      <c r="E89" s="12">
        <v>7302092004</v>
      </c>
      <c r="F89" s="30" t="s">
        <v>489</v>
      </c>
      <c r="G89" s="37">
        <v>0</v>
      </c>
      <c r="H89" s="37">
        <v>0</v>
      </c>
      <c r="I89" s="37">
        <v>1</v>
      </c>
      <c r="J89" s="37">
        <v>0</v>
      </c>
      <c r="K89" s="39">
        <v>0</v>
      </c>
      <c r="L89" s="40">
        <f t="shared" si="16"/>
        <v>2</v>
      </c>
      <c r="M89" s="37">
        <f ca="1" t="shared" si="17"/>
        <v>1626663019</v>
      </c>
      <c r="N89" s="37">
        <f ca="1" t="shared" si="18"/>
        <v>170353475</v>
      </c>
      <c r="O89" s="41">
        <f ca="1" t="shared" si="19"/>
        <v>0.104725731765099</v>
      </c>
      <c r="P89" s="40">
        <f ca="1" t="shared" si="20"/>
        <v>3</v>
      </c>
      <c r="Q89" s="42">
        <v>0.6667</v>
      </c>
      <c r="R89" s="40">
        <f t="shared" si="21"/>
        <v>1</v>
      </c>
      <c r="S89" s="12">
        <v>0</v>
      </c>
      <c r="T89" s="12">
        <v>0</v>
      </c>
      <c r="U89" s="12">
        <v>1</v>
      </c>
      <c r="V89" s="12">
        <v>0</v>
      </c>
      <c r="W89" s="12">
        <v>0</v>
      </c>
      <c r="X89" s="40">
        <f t="shared" si="22"/>
        <v>2</v>
      </c>
      <c r="Y89" s="45">
        <f ca="1" t="shared" si="23"/>
        <v>64</v>
      </c>
      <c r="Z89" s="46">
        <f ca="1" t="shared" si="24"/>
        <v>0.8</v>
      </c>
      <c r="AA89" s="47">
        <f ca="1" t="shared" si="25"/>
        <v>3.2</v>
      </c>
      <c r="AB89" s="45">
        <f ca="1" t="shared" si="26"/>
        <v>76</v>
      </c>
      <c r="AC89" s="46">
        <f ca="1" t="shared" si="27"/>
        <v>0.2</v>
      </c>
      <c r="AD89" s="47">
        <f ca="1" t="shared" si="28"/>
        <v>0.8</v>
      </c>
      <c r="AE89" s="39">
        <v>1504562832</v>
      </c>
      <c r="AF89" s="39">
        <v>154164396</v>
      </c>
      <c r="AG89" s="41">
        <f t="shared" si="29"/>
        <v>0.10246457822906</v>
      </c>
      <c r="AH89" s="46">
        <f t="shared" si="30"/>
        <v>0.295820417712363</v>
      </c>
      <c r="AI89" s="46">
        <f t="shared" si="31"/>
        <v>1.18328167084945</v>
      </c>
      <c r="AJ89" s="48"/>
    </row>
    <row r="90" spans="2:36">
      <c r="B90" s="11">
        <v>87</v>
      </c>
      <c r="C90" s="12">
        <v>730209</v>
      </c>
      <c r="D90" s="12" t="s">
        <v>486</v>
      </c>
      <c r="E90" s="12">
        <v>7302092005</v>
      </c>
      <c r="F90" s="30" t="s">
        <v>490</v>
      </c>
      <c r="G90" s="37">
        <v>1</v>
      </c>
      <c r="H90" s="37">
        <v>0</v>
      </c>
      <c r="I90" s="37">
        <v>0</v>
      </c>
      <c r="J90" s="37">
        <v>0</v>
      </c>
      <c r="K90" s="39">
        <v>0</v>
      </c>
      <c r="L90" s="40">
        <f t="shared" si="16"/>
        <v>4</v>
      </c>
      <c r="M90" s="37">
        <f ca="1" t="shared" si="17"/>
        <v>1617768401</v>
      </c>
      <c r="N90" s="37">
        <f ca="1" t="shared" si="18"/>
        <v>149656070</v>
      </c>
      <c r="O90" s="41">
        <f ca="1" t="shared" si="19"/>
        <v>0.0925077223090105</v>
      </c>
      <c r="P90" s="40">
        <f ca="1" t="shared" si="20"/>
        <v>2</v>
      </c>
      <c r="Q90" s="42">
        <v>0.6667</v>
      </c>
      <c r="R90" s="40">
        <f t="shared" si="21"/>
        <v>1</v>
      </c>
      <c r="S90" s="12">
        <v>1</v>
      </c>
      <c r="T90" s="12">
        <v>0</v>
      </c>
      <c r="U90" s="12">
        <v>0</v>
      </c>
      <c r="V90" s="12">
        <v>0</v>
      </c>
      <c r="W90" s="12">
        <v>0</v>
      </c>
      <c r="X90" s="40">
        <f t="shared" si="22"/>
        <v>4</v>
      </c>
      <c r="Y90" s="45">
        <f ca="1" t="shared" si="23"/>
        <v>69</v>
      </c>
      <c r="Z90" s="46">
        <f ca="1" t="shared" si="24"/>
        <v>0.55</v>
      </c>
      <c r="AA90" s="47">
        <f ca="1" t="shared" si="25"/>
        <v>2.2</v>
      </c>
      <c r="AB90" s="45">
        <f ca="1" t="shared" si="26"/>
        <v>64</v>
      </c>
      <c r="AC90" s="46">
        <f ca="1" t="shared" si="27"/>
        <v>0.8</v>
      </c>
      <c r="AD90" s="47">
        <f ca="1" t="shared" si="28"/>
        <v>3.2</v>
      </c>
      <c r="AE90" s="39">
        <v>1854654172</v>
      </c>
      <c r="AF90" s="39">
        <v>141174097</v>
      </c>
      <c r="AG90" s="41">
        <f t="shared" si="29"/>
        <v>0.0761188253483194</v>
      </c>
      <c r="AH90" s="46">
        <f t="shared" si="30"/>
        <v>0.623506613230632</v>
      </c>
      <c r="AI90" s="46">
        <f t="shared" si="31"/>
        <v>2.49402645292253</v>
      </c>
      <c r="AJ90" s="48"/>
    </row>
    <row r="91" spans="2:36">
      <c r="B91" s="11">
        <v>88</v>
      </c>
      <c r="C91" s="12">
        <v>730209</v>
      </c>
      <c r="D91" s="12" t="s">
        <v>486</v>
      </c>
      <c r="E91" s="12">
        <v>7302092006</v>
      </c>
      <c r="F91" s="30" t="s">
        <v>491</v>
      </c>
      <c r="G91" s="37">
        <v>0</v>
      </c>
      <c r="H91" s="37">
        <v>1</v>
      </c>
      <c r="I91" s="37">
        <v>0</v>
      </c>
      <c r="J91" s="37">
        <v>0</v>
      </c>
      <c r="K91" s="39">
        <v>0</v>
      </c>
      <c r="L91" s="40">
        <f t="shared" si="16"/>
        <v>3</v>
      </c>
      <c r="M91" s="37">
        <f ca="1" t="shared" si="17"/>
        <v>1523148183</v>
      </c>
      <c r="N91" s="37">
        <f ca="1" t="shared" si="18"/>
        <v>99875857</v>
      </c>
      <c r="O91" s="41">
        <f ca="1" t="shared" si="19"/>
        <v>0.0655719897215017</v>
      </c>
      <c r="P91" s="40">
        <f ca="1" t="shared" si="20"/>
        <v>2</v>
      </c>
      <c r="Q91" s="42">
        <v>0.8</v>
      </c>
      <c r="R91" s="40">
        <f t="shared" si="21"/>
        <v>3</v>
      </c>
      <c r="S91" s="12">
        <v>0</v>
      </c>
      <c r="T91" s="12">
        <v>1</v>
      </c>
      <c r="U91" s="12">
        <v>0</v>
      </c>
      <c r="V91" s="12">
        <v>0</v>
      </c>
      <c r="W91" s="12">
        <v>0</v>
      </c>
      <c r="X91" s="40">
        <f t="shared" si="22"/>
        <v>3</v>
      </c>
      <c r="Y91" s="45">
        <f ca="1" t="shared" si="23"/>
        <v>60</v>
      </c>
      <c r="Z91" s="46">
        <f ca="1" t="shared" si="24"/>
        <v>1</v>
      </c>
      <c r="AA91" s="47">
        <f ca="1" t="shared" si="25"/>
        <v>4</v>
      </c>
      <c r="AB91" s="45">
        <f ca="1" t="shared" si="26"/>
        <v>80</v>
      </c>
      <c r="AC91" s="46">
        <f ca="1" t="shared" si="27"/>
        <v>0</v>
      </c>
      <c r="AD91" s="47">
        <f ca="1" t="shared" si="28"/>
        <v>0</v>
      </c>
      <c r="AE91" s="39">
        <v>1514702117</v>
      </c>
      <c r="AF91" s="39">
        <v>134983897</v>
      </c>
      <c r="AG91" s="41">
        <f t="shared" si="29"/>
        <v>0.0891158040152129</v>
      </c>
      <c r="AH91" s="46">
        <f t="shared" si="30"/>
        <v>0.461851316763481</v>
      </c>
      <c r="AI91" s="46">
        <f t="shared" si="31"/>
        <v>1.84740526705393</v>
      </c>
      <c r="AJ91" s="48"/>
    </row>
    <row r="92" spans="2:36">
      <c r="B92" s="11">
        <v>89</v>
      </c>
      <c r="C92" s="12">
        <v>730209</v>
      </c>
      <c r="D92" s="12" t="s">
        <v>486</v>
      </c>
      <c r="E92" s="12">
        <v>7302092007</v>
      </c>
      <c r="F92" s="30" t="s">
        <v>492</v>
      </c>
      <c r="G92" s="37">
        <v>1</v>
      </c>
      <c r="H92" s="37">
        <v>0</v>
      </c>
      <c r="I92" s="37">
        <v>0</v>
      </c>
      <c r="J92" s="37">
        <v>0</v>
      </c>
      <c r="K92" s="39">
        <v>0</v>
      </c>
      <c r="L92" s="40">
        <f t="shared" si="16"/>
        <v>4</v>
      </c>
      <c r="M92" s="37">
        <f ca="1" t="shared" si="17"/>
        <v>1640993266</v>
      </c>
      <c r="N92" s="37">
        <f ca="1" t="shared" si="18"/>
        <v>99651554</v>
      </c>
      <c r="O92" s="41">
        <f ca="1" t="shared" si="19"/>
        <v>0.0607263637607151</v>
      </c>
      <c r="P92" s="40">
        <f ca="1" t="shared" si="20"/>
        <v>2</v>
      </c>
      <c r="Q92" s="42">
        <v>0.8667</v>
      </c>
      <c r="R92" s="40">
        <f t="shared" si="21"/>
        <v>3</v>
      </c>
      <c r="S92" s="12">
        <v>1</v>
      </c>
      <c r="T92" s="12">
        <v>0</v>
      </c>
      <c r="U92" s="12">
        <v>0</v>
      </c>
      <c r="V92" s="12">
        <v>0</v>
      </c>
      <c r="W92" s="12">
        <v>0</v>
      </c>
      <c r="X92" s="40">
        <f t="shared" si="22"/>
        <v>4</v>
      </c>
      <c r="Y92" s="45">
        <f ca="1" t="shared" si="23"/>
        <v>61</v>
      </c>
      <c r="Z92" s="46">
        <f ca="1" t="shared" si="24"/>
        <v>0.95</v>
      </c>
      <c r="AA92" s="47">
        <f ca="1" t="shared" si="25"/>
        <v>3.8</v>
      </c>
      <c r="AB92" s="45">
        <f ca="1" t="shared" si="26"/>
        <v>79</v>
      </c>
      <c r="AC92" s="46">
        <f ca="1" t="shared" si="27"/>
        <v>0.05</v>
      </c>
      <c r="AD92" s="47">
        <f ca="1" t="shared" si="28"/>
        <v>0.2</v>
      </c>
      <c r="AE92" s="39">
        <v>1953296995</v>
      </c>
      <c r="AF92" s="39">
        <v>146334886</v>
      </c>
      <c r="AG92" s="41">
        <f t="shared" si="29"/>
        <v>0.0749168643450455</v>
      </c>
      <c r="AH92" s="46">
        <f t="shared" si="30"/>
        <v>0.638456500224072</v>
      </c>
      <c r="AI92" s="46">
        <f t="shared" si="31"/>
        <v>2.55382600089629</v>
      </c>
      <c r="AJ92" s="48"/>
    </row>
    <row r="93" spans="2:36">
      <c r="B93" s="11">
        <v>90</v>
      </c>
      <c r="C93" s="12">
        <v>730209</v>
      </c>
      <c r="D93" s="12" t="s">
        <v>486</v>
      </c>
      <c r="E93" s="12">
        <v>7302092008</v>
      </c>
      <c r="F93" s="30" t="s">
        <v>493</v>
      </c>
      <c r="G93" s="37">
        <v>0</v>
      </c>
      <c r="H93" s="37">
        <v>0</v>
      </c>
      <c r="I93" s="37">
        <v>0</v>
      </c>
      <c r="J93" s="37">
        <v>1</v>
      </c>
      <c r="K93" s="39">
        <v>0</v>
      </c>
      <c r="L93" s="40">
        <f t="shared" si="16"/>
        <v>1</v>
      </c>
      <c r="M93" s="37">
        <f ca="1" t="shared" si="17"/>
        <v>1954052966</v>
      </c>
      <c r="N93" s="37">
        <f ca="1" t="shared" si="18"/>
        <v>168119326</v>
      </c>
      <c r="O93" s="41">
        <f ca="1" t="shared" si="19"/>
        <v>0.0860362175054778</v>
      </c>
      <c r="P93" s="40">
        <f ca="1" t="shared" si="20"/>
        <v>2</v>
      </c>
      <c r="Q93" s="42">
        <v>0.6667</v>
      </c>
      <c r="R93" s="40">
        <f t="shared" si="21"/>
        <v>1</v>
      </c>
      <c r="S93" s="12">
        <v>0</v>
      </c>
      <c r="T93" s="12">
        <v>0</v>
      </c>
      <c r="U93" s="12">
        <v>0</v>
      </c>
      <c r="V93" s="12">
        <v>1</v>
      </c>
      <c r="W93" s="12">
        <v>0</v>
      </c>
      <c r="X93" s="40">
        <f t="shared" si="22"/>
        <v>1</v>
      </c>
      <c r="Y93" s="45">
        <f ca="1" t="shared" si="23"/>
        <v>68</v>
      </c>
      <c r="Z93" s="46">
        <f ca="1" t="shared" si="24"/>
        <v>0.6</v>
      </c>
      <c r="AA93" s="47">
        <f ca="1" t="shared" si="25"/>
        <v>2.4</v>
      </c>
      <c r="AB93" s="45">
        <f ca="1" t="shared" si="26"/>
        <v>77</v>
      </c>
      <c r="AC93" s="46">
        <f ca="1" t="shared" si="27"/>
        <v>0.15</v>
      </c>
      <c r="AD93" s="47">
        <f ca="1" t="shared" si="28"/>
        <v>0.6</v>
      </c>
      <c r="AE93" s="39">
        <v>1944602881</v>
      </c>
      <c r="AF93" s="39">
        <v>95377703</v>
      </c>
      <c r="AG93" s="41">
        <f t="shared" si="29"/>
        <v>0.0490473936513725</v>
      </c>
      <c r="AH93" s="46">
        <f t="shared" si="30"/>
        <v>0.960218739096283</v>
      </c>
      <c r="AI93" s="46">
        <f t="shared" si="31"/>
        <v>3.84087495638513</v>
      </c>
      <c r="AJ93" s="48"/>
    </row>
    <row r="94" spans="2:36">
      <c r="B94" s="11">
        <v>91</v>
      </c>
      <c r="C94" s="12">
        <v>730209</v>
      </c>
      <c r="D94" s="12" t="s">
        <v>486</v>
      </c>
      <c r="E94" s="12">
        <v>7302092009</v>
      </c>
      <c r="F94" s="30" t="s">
        <v>494</v>
      </c>
      <c r="G94" s="37">
        <v>1</v>
      </c>
      <c r="H94" s="37">
        <v>0</v>
      </c>
      <c r="I94" s="37">
        <v>0</v>
      </c>
      <c r="J94" s="37">
        <v>0</v>
      </c>
      <c r="K94" s="39">
        <v>0</v>
      </c>
      <c r="L94" s="40">
        <f t="shared" si="16"/>
        <v>4</v>
      </c>
      <c r="M94" s="37">
        <f ca="1" t="shared" si="17"/>
        <v>1664479687</v>
      </c>
      <c r="N94" s="37">
        <f ca="1" t="shared" si="18"/>
        <v>146373394</v>
      </c>
      <c r="O94" s="41">
        <f ca="1" t="shared" si="19"/>
        <v>0.0879394294464586</v>
      </c>
      <c r="P94" s="40">
        <f ca="1" t="shared" si="20"/>
        <v>2</v>
      </c>
      <c r="Q94" s="42">
        <v>0.8667</v>
      </c>
      <c r="R94" s="40">
        <f t="shared" si="21"/>
        <v>3</v>
      </c>
      <c r="S94" s="12">
        <v>0</v>
      </c>
      <c r="T94" s="12">
        <v>0</v>
      </c>
      <c r="U94" s="12">
        <v>0</v>
      </c>
      <c r="V94" s="12">
        <v>0</v>
      </c>
      <c r="W94" s="12">
        <v>1</v>
      </c>
      <c r="X94" s="40">
        <f t="shared" si="22"/>
        <v>0</v>
      </c>
      <c r="Y94" s="45">
        <f ca="1" t="shared" si="23"/>
        <v>73</v>
      </c>
      <c r="Z94" s="46">
        <f ca="1" t="shared" si="24"/>
        <v>0.35</v>
      </c>
      <c r="AA94" s="47">
        <f ca="1" t="shared" si="25"/>
        <v>1.4</v>
      </c>
      <c r="AB94" s="45">
        <f ca="1" t="shared" si="26"/>
        <v>72</v>
      </c>
      <c r="AC94" s="46">
        <f ca="1" t="shared" si="27"/>
        <v>0.4</v>
      </c>
      <c r="AD94" s="47">
        <f ca="1" t="shared" si="28"/>
        <v>1.6</v>
      </c>
      <c r="AE94" s="39">
        <v>1998574936</v>
      </c>
      <c r="AF94" s="39">
        <v>116202889</v>
      </c>
      <c r="AG94" s="41">
        <f t="shared" si="29"/>
        <v>0.0581428731576968</v>
      </c>
      <c r="AH94" s="46">
        <f t="shared" si="30"/>
        <v>0.847089951722717</v>
      </c>
      <c r="AI94" s="46">
        <f t="shared" si="31"/>
        <v>3.38835980689087</v>
      </c>
      <c r="AJ94" s="48"/>
    </row>
    <row r="95" spans="2:36">
      <c r="B95" s="11">
        <v>92</v>
      </c>
      <c r="C95" s="12">
        <v>730209</v>
      </c>
      <c r="D95" s="12" t="s">
        <v>486</v>
      </c>
      <c r="E95" s="12">
        <v>7302092010</v>
      </c>
      <c r="F95" s="30" t="s">
        <v>495</v>
      </c>
      <c r="G95" s="37">
        <v>1</v>
      </c>
      <c r="H95" s="37">
        <v>0</v>
      </c>
      <c r="I95" s="37">
        <v>0</v>
      </c>
      <c r="J95" s="37">
        <v>0</v>
      </c>
      <c r="K95" s="39">
        <v>0</v>
      </c>
      <c r="L95" s="40">
        <f t="shared" si="16"/>
        <v>4</v>
      </c>
      <c r="M95" s="37">
        <f ca="1" t="shared" si="17"/>
        <v>1702756534</v>
      </c>
      <c r="N95" s="37">
        <f ca="1" t="shared" si="18"/>
        <v>148085949</v>
      </c>
      <c r="O95" s="41">
        <f ca="1" t="shared" si="19"/>
        <v>0.0869683633820077</v>
      </c>
      <c r="P95" s="40">
        <f ca="1" t="shared" si="20"/>
        <v>2</v>
      </c>
      <c r="Q95" s="42">
        <v>0.6667</v>
      </c>
      <c r="R95" s="40">
        <f t="shared" si="21"/>
        <v>1</v>
      </c>
      <c r="S95" s="12">
        <v>0</v>
      </c>
      <c r="T95" s="12">
        <v>0</v>
      </c>
      <c r="U95" s="12">
        <v>0</v>
      </c>
      <c r="V95" s="12">
        <v>0</v>
      </c>
      <c r="W95" s="12">
        <v>1</v>
      </c>
      <c r="X95" s="40">
        <f t="shared" si="22"/>
        <v>0</v>
      </c>
      <c r="Y95" s="45">
        <f ca="1" t="shared" si="23"/>
        <v>68</v>
      </c>
      <c r="Z95" s="46">
        <f ca="1" t="shared" si="24"/>
        <v>0.6</v>
      </c>
      <c r="AA95" s="47">
        <f ca="1" t="shared" si="25"/>
        <v>2.4</v>
      </c>
      <c r="AB95" s="45">
        <f ca="1" t="shared" si="26"/>
        <v>76</v>
      </c>
      <c r="AC95" s="46">
        <f ca="1" t="shared" si="27"/>
        <v>0.2</v>
      </c>
      <c r="AD95" s="47">
        <f ca="1" t="shared" si="28"/>
        <v>0.8</v>
      </c>
      <c r="AE95" s="39">
        <v>1511125681</v>
      </c>
      <c r="AF95" s="39">
        <v>144303582</v>
      </c>
      <c r="AG95" s="41">
        <f t="shared" si="29"/>
        <v>0.0954940967613666</v>
      </c>
      <c r="AH95" s="46">
        <f t="shared" si="30"/>
        <v>0.382518663286085</v>
      </c>
      <c r="AI95" s="46">
        <f t="shared" si="31"/>
        <v>1.53007465314434</v>
      </c>
      <c r="AJ95" s="48"/>
    </row>
    <row r="96" spans="2:36">
      <c r="B96" s="11">
        <v>93</v>
      </c>
      <c r="C96" s="12">
        <v>730209</v>
      </c>
      <c r="D96" s="12" t="s">
        <v>486</v>
      </c>
      <c r="E96" s="12">
        <v>7302092011</v>
      </c>
      <c r="F96" s="30" t="s">
        <v>496</v>
      </c>
      <c r="G96" s="37">
        <v>1</v>
      </c>
      <c r="H96" s="37">
        <v>0</v>
      </c>
      <c r="I96" s="37">
        <v>0</v>
      </c>
      <c r="J96" s="37">
        <v>0</v>
      </c>
      <c r="K96" s="39">
        <v>0</v>
      </c>
      <c r="L96" s="40">
        <f t="shared" si="16"/>
        <v>4</v>
      </c>
      <c r="M96" s="37">
        <f ca="1" t="shared" si="17"/>
        <v>1693729691</v>
      </c>
      <c r="N96" s="37">
        <f ca="1" t="shared" si="18"/>
        <v>186604769</v>
      </c>
      <c r="O96" s="41">
        <f ca="1" t="shared" si="19"/>
        <v>0.110173878388957</v>
      </c>
      <c r="P96" s="40">
        <f ca="1" t="shared" si="20"/>
        <v>3</v>
      </c>
      <c r="Q96" s="42">
        <v>0.9333</v>
      </c>
      <c r="R96" s="40">
        <f t="shared" si="21"/>
        <v>4</v>
      </c>
      <c r="S96" s="12">
        <v>0</v>
      </c>
      <c r="T96" s="12">
        <v>0</v>
      </c>
      <c r="U96" s="12">
        <v>0</v>
      </c>
      <c r="V96" s="12">
        <v>0</v>
      </c>
      <c r="W96" s="12">
        <v>1</v>
      </c>
      <c r="X96" s="40">
        <f t="shared" si="22"/>
        <v>0</v>
      </c>
      <c r="Y96" s="45">
        <f ca="1" t="shared" si="23"/>
        <v>79</v>
      </c>
      <c r="Z96" s="46">
        <f ca="1" t="shared" si="24"/>
        <v>0.05</v>
      </c>
      <c r="AA96" s="47">
        <f ca="1" t="shared" si="25"/>
        <v>0.2</v>
      </c>
      <c r="AB96" s="45">
        <f ca="1" t="shared" si="26"/>
        <v>74</v>
      </c>
      <c r="AC96" s="46">
        <f ca="1" t="shared" si="27"/>
        <v>0.3</v>
      </c>
      <c r="AD96" s="47">
        <f ca="1" t="shared" si="28"/>
        <v>1.2</v>
      </c>
      <c r="AE96" s="39">
        <v>1863696493</v>
      </c>
      <c r="AF96" s="39">
        <v>113511354</v>
      </c>
      <c r="AG96" s="41">
        <f t="shared" si="29"/>
        <v>0.0609065662924977</v>
      </c>
      <c r="AH96" s="46">
        <f t="shared" si="30"/>
        <v>0.812715375561529</v>
      </c>
      <c r="AI96" s="46">
        <f t="shared" si="31"/>
        <v>3.25086150224611</v>
      </c>
      <c r="AJ96" s="48"/>
    </row>
    <row r="97" spans="2:36">
      <c r="B97" s="11">
        <v>94</v>
      </c>
      <c r="C97" s="12">
        <v>730209</v>
      </c>
      <c r="D97" s="12" t="s">
        <v>486</v>
      </c>
      <c r="E97" s="12">
        <v>7302092012</v>
      </c>
      <c r="F97" s="30" t="s">
        <v>497</v>
      </c>
      <c r="G97" s="37">
        <v>1</v>
      </c>
      <c r="H97" s="37">
        <v>0</v>
      </c>
      <c r="I97" s="37">
        <v>0</v>
      </c>
      <c r="J97" s="37">
        <v>0</v>
      </c>
      <c r="K97" s="39">
        <v>0</v>
      </c>
      <c r="L97" s="40">
        <f t="shared" si="16"/>
        <v>4</v>
      </c>
      <c r="M97" s="37">
        <f ca="1" t="shared" si="17"/>
        <v>1746069192</v>
      </c>
      <c r="N97" s="37">
        <f ca="1" t="shared" si="18"/>
        <v>130405709</v>
      </c>
      <c r="O97" s="41">
        <f ca="1" t="shared" si="19"/>
        <v>0.0746853043381571</v>
      </c>
      <c r="P97" s="40">
        <f ca="1" t="shared" si="20"/>
        <v>2</v>
      </c>
      <c r="Q97" s="42">
        <v>0.6667</v>
      </c>
      <c r="R97" s="40">
        <f t="shared" si="21"/>
        <v>1</v>
      </c>
      <c r="S97" s="12">
        <v>0</v>
      </c>
      <c r="T97" s="12">
        <v>0</v>
      </c>
      <c r="U97" s="12">
        <v>0</v>
      </c>
      <c r="V97" s="12">
        <v>0</v>
      </c>
      <c r="W97" s="12">
        <v>1</v>
      </c>
      <c r="X97" s="40">
        <f t="shared" si="22"/>
        <v>0</v>
      </c>
      <c r="Y97" s="45">
        <f ca="1" t="shared" si="23"/>
        <v>68</v>
      </c>
      <c r="Z97" s="46">
        <f ca="1" t="shared" si="24"/>
        <v>0.6</v>
      </c>
      <c r="AA97" s="47">
        <f ca="1" t="shared" si="25"/>
        <v>2.4</v>
      </c>
      <c r="AB97" s="45">
        <f ca="1" t="shared" si="26"/>
        <v>65</v>
      </c>
      <c r="AC97" s="46">
        <f ca="1" t="shared" si="27"/>
        <v>0.75</v>
      </c>
      <c r="AD97" s="47">
        <f ca="1" t="shared" si="28"/>
        <v>3</v>
      </c>
      <c r="AE97" s="39">
        <v>1516249092</v>
      </c>
      <c r="AF97" s="39">
        <v>106020637</v>
      </c>
      <c r="AG97" s="41">
        <f t="shared" si="29"/>
        <v>0.069922968171512</v>
      </c>
      <c r="AH97" s="46">
        <f t="shared" si="30"/>
        <v>0.700570148876516</v>
      </c>
      <c r="AI97" s="46">
        <f t="shared" si="31"/>
        <v>2.80228059550606</v>
      </c>
      <c r="AJ97" s="48"/>
    </row>
    <row r="98" spans="2:36">
      <c r="B98" s="11">
        <v>95</v>
      </c>
      <c r="C98" s="12">
        <v>730209</v>
      </c>
      <c r="D98" s="12" t="s">
        <v>486</v>
      </c>
      <c r="E98" s="12">
        <v>7302092013</v>
      </c>
      <c r="F98" s="30" t="s">
        <v>498</v>
      </c>
      <c r="G98" s="37">
        <v>1</v>
      </c>
      <c r="H98" s="37">
        <v>0</v>
      </c>
      <c r="I98" s="37">
        <v>0</v>
      </c>
      <c r="J98" s="37">
        <v>0</v>
      </c>
      <c r="K98" s="39">
        <v>0</v>
      </c>
      <c r="L98" s="40">
        <f t="shared" si="16"/>
        <v>4</v>
      </c>
      <c r="M98" s="37">
        <f ca="1" t="shared" si="17"/>
        <v>1888083549</v>
      </c>
      <c r="N98" s="37">
        <f ca="1" t="shared" si="18"/>
        <v>193172523</v>
      </c>
      <c r="O98" s="41">
        <f ca="1" t="shared" si="19"/>
        <v>0.102311427427198</v>
      </c>
      <c r="P98" s="40">
        <f ca="1" t="shared" si="20"/>
        <v>3</v>
      </c>
      <c r="Q98" s="42">
        <v>0.6667</v>
      </c>
      <c r="R98" s="40">
        <f t="shared" si="21"/>
        <v>1</v>
      </c>
      <c r="S98" s="12">
        <v>0</v>
      </c>
      <c r="T98" s="12">
        <v>0</v>
      </c>
      <c r="U98" s="12">
        <v>0</v>
      </c>
      <c r="V98" s="12">
        <v>0</v>
      </c>
      <c r="W98" s="12">
        <v>1</v>
      </c>
      <c r="X98" s="40">
        <f t="shared" si="22"/>
        <v>0</v>
      </c>
      <c r="Y98" s="45">
        <f ca="1" t="shared" si="23"/>
        <v>63</v>
      </c>
      <c r="Z98" s="46">
        <f ca="1" t="shared" si="24"/>
        <v>0.85</v>
      </c>
      <c r="AA98" s="47">
        <f ca="1" t="shared" si="25"/>
        <v>3.4</v>
      </c>
      <c r="AB98" s="45">
        <f ca="1" t="shared" si="26"/>
        <v>76</v>
      </c>
      <c r="AC98" s="46">
        <f ca="1" t="shared" si="27"/>
        <v>0.2</v>
      </c>
      <c r="AD98" s="47">
        <f ca="1" t="shared" si="28"/>
        <v>0.8</v>
      </c>
      <c r="AE98" s="39">
        <v>1838505658</v>
      </c>
      <c r="AF98" s="39">
        <v>117603139</v>
      </c>
      <c r="AG98" s="41">
        <f t="shared" si="29"/>
        <v>0.0639666995248377</v>
      </c>
      <c r="AH98" s="46">
        <f t="shared" si="30"/>
        <v>0.774653703108146</v>
      </c>
      <c r="AI98" s="46">
        <f t="shared" si="31"/>
        <v>3.09861481243258</v>
      </c>
      <c r="AJ98" s="48"/>
    </row>
    <row r="99" spans="2:36">
      <c r="B99" s="11">
        <v>96</v>
      </c>
      <c r="C99" s="12">
        <v>730210</v>
      </c>
      <c r="D99" s="12" t="s">
        <v>499</v>
      </c>
      <c r="E99" s="12">
        <v>7302102001</v>
      </c>
      <c r="F99" s="30" t="s">
        <v>49</v>
      </c>
      <c r="G99" s="37">
        <v>1</v>
      </c>
      <c r="H99" s="37">
        <v>0</v>
      </c>
      <c r="I99" s="37">
        <v>0</v>
      </c>
      <c r="J99" s="37">
        <v>0</v>
      </c>
      <c r="K99" s="39">
        <v>0</v>
      </c>
      <c r="L99" s="40">
        <f t="shared" si="16"/>
        <v>4</v>
      </c>
      <c r="M99" s="37">
        <f ca="1" t="shared" si="17"/>
        <v>1860413756</v>
      </c>
      <c r="N99" s="37">
        <f ca="1" t="shared" si="18"/>
        <v>139015281</v>
      </c>
      <c r="O99" s="41">
        <f ca="1" t="shared" si="19"/>
        <v>0.0747227763456722</v>
      </c>
      <c r="P99" s="40">
        <f ca="1" t="shared" si="20"/>
        <v>2</v>
      </c>
      <c r="Q99" s="42">
        <v>0.8667</v>
      </c>
      <c r="R99" s="40">
        <f t="shared" si="21"/>
        <v>3</v>
      </c>
      <c r="S99" s="12">
        <v>0</v>
      </c>
      <c r="T99" s="12">
        <v>0</v>
      </c>
      <c r="U99" s="12">
        <v>0</v>
      </c>
      <c r="V99" s="12">
        <v>1</v>
      </c>
      <c r="W99" s="12">
        <v>0</v>
      </c>
      <c r="X99" s="40">
        <f t="shared" si="22"/>
        <v>1</v>
      </c>
      <c r="Y99" s="45">
        <f ca="1" t="shared" si="23"/>
        <v>62</v>
      </c>
      <c r="Z99" s="46">
        <f ca="1" t="shared" si="24"/>
        <v>0.9</v>
      </c>
      <c r="AA99" s="47">
        <f ca="1" t="shared" si="25"/>
        <v>3.6</v>
      </c>
      <c r="AB99" s="45">
        <f ca="1" t="shared" si="26"/>
        <v>61</v>
      </c>
      <c r="AC99" s="46">
        <f ca="1" t="shared" si="27"/>
        <v>0.95</v>
      </c>
      <c r="AD99" s="47">
        <f ca="1" t="shared" si="28"/>
        <v>3.8</v>
      </c>
      <c r="AE99" s="39">
        <v>1514346544</v>
      </c>
      <c r="AF99" s="39">
        <v>166450300</v>
      </c>
      <c r="AG99" s="41">
        <f t="shared" si="29"/>
        <v>0.109915594062332</v>
      </c>
      <c r="AH99" s="46">
        <f t="shared" si="30"/>
        <v>0.203145327264054</v>
      </c>
      <c r="AI99" s="46">
        <f t="shared" si="31"/>
        <v>0.812581309056215</v>
      </c>
      <c r="AJ99" s="48"/>
    </row>
    <row r="100" spans="2:36">
      <c r="B100" s="11">
        <v>97</v>
      </c>
      <c r="C100" s="12">
        <v>730210</v>
      </c>
      <c r="D100" s="12" t="s">
        <v>499</v>
      </c>
      <c r="E100" s="12">
        <v>7302102003</v>
      </c>
      <c r="F100" s="30" t="s">
        <v>500</v>
      </c>
      <c r="G100" s="37">
        <v>0</v>
      </c>
      <c r="H100" s="37">
        <v>0</v>
      </c>
      <c r="I100" s="37">
        <v>1</v>
      </c>
      <c r="J100" s="37">
        <v>0</v>
      </c>
      <c r="K100" s="39">
        <v>0</v>
      </c>
      <c r="L100" s="40">
        <f t="shared" si="16"/>
        <v>2</v>
      </c>
      <c r="M100" s="37">
        <f ca="1" t="shared" si="17"/>
        <v>1719233534</v>
      </c>
      <c r="N100" s="37">
        <f ca="1" t="shared" si="18"/>
        <v>85861753</v>
      </c>
      <c r="O100" s="41">
        <f ca="1" t="shared" si="19"/>
        <v>0.0499418789256818</v>
      </c>
      <c r="P100" s="40">
        <f ca="1" t="shared" si="20"/>
        <v>1</v>
      </c>
      <c r="Q100" s="42">
        <v>0.8667</v>
      </c>
      <c r="R100" s="40">
        <f t="shared" si="21"/>
        <v>3</v>
      </c>
      <c r="S100" s="12">
        <v>0</v>
      </c>
      <c r="T100" s="12">
        <v>0</v>
      </c>
      <c r="U100" s="12">
        <v>1</v>
      </c>
      <c r="V100" s="12">
        <v>0</v>
      </c>
      <c r="W100" s="12">
        <v>0</v>
      </c>
      <c r="X100" s="40">
        <f t="shared" si="22"/>
        <v>2</v>
      </c>
      <c r="Y100" s="45">
        <f ca="1" t="shared" si="23"/>
        <v>75</v>
      </c>
      <c r="Z100" s="46">
        <f ca="1" t="shared" si="24"/>
        <v>0.25</v>
      </c>
      <c r="AA100" s="47">
        <f ca="1" t="shared" si="25"/>
        <v>1</v>
      </c>
      <c r="AB100" s="45">
        <f ca="1" t="shared" si="26"/>
        <v>64</v>
      </c>
      <c r="AC100" s="46">
        <f ca="1" t="shared" si="27"/>
        <v>0.8</v>
      </c>
      <c r="AD100" s="47">
        <f ca="1" t="shared" si="28"/>
        <v>3.2</v>
      </c>
      <c r="AE100" s="39">
        <v>1996629431</v>
      </c>
      <c r="AF100" s="39">
        <v>136254618</v>
      </c>
      <c r="AG100" s="41">
        <f t="shared" si="29"/>
        <v>0.06824231671861</v>
      </c>
      <c r="AH100" s="46">
        <f t="shared" si="30"/>
        <v>0.721473946277437</v>
      </c>
      <c r="AI100" s="46">
        <f t="shared" si="31"/>
        <v>2.88589578510975</v>
      </c>
      <c r="AJ100" s="48"/>
    </row>
    <row r="101" spans="2:36">
      <c r="B101" s="11">
        <v>98</v>
      </c>
      <c r="C101" s="12">
        <v>730210</v>
      </c>
      <c r="D101" s="12" t="s">
        <v>499</v>
      </c>
      <c r="E101" s="12">
        <v>7302102004</v>
      </c>
      <c r="F101" s="30" t="s">
        <v>501</v>
      </c>
      <c r="G101" s="37">
        <v>0</v>
      </c>
      <c r="H101" s="37">
        <v>0</v>
      </c>
      <c r="I101" s="37">
        <v>0</v>
      </c>
      <c r="J101" s="37">
        <v>1</v>
      </c>
      <c r="K101" s="39">
        <v>0</v>
      </c>
      <c r="L101" s="40">
        <f t="shared" si="16"/>
        <v>1</v>
      </c>
      <c r="M101" s="37">
        <f ca="1" t="shared" si="17"/>
        <v>1551217392</v>
      </c>
      <c r="N101" s="37">
        <f ca="1" t="shared" si="18"/>
        <v>101751673</v>
      </c>
      <c r="O101" s="41">
        <f ca="1" t="shared" si="19"/>
        <v>0.0655947216197793</v>
      </c>
      <c r="P101" s="40">
        <f ca="1" t="shared" si="20"/>
        <v>2</v>
      </c>
      <c r="Q101" s="42">
        <v>0.8667</v>
      </c>
      <c r="R101" s="40">
        <f t="shared" si="21"/>
        <v>3</v>
      </c>
      <c r="S101" s="12">
        <v>0</v>
      </c>
      <c r="T101" s="12">
        <v>0</v>
      </c>
      <c r="U101" s="12">
        <v>0</v>
      </c>
      <c r="V101" s="12">
        <v>1</v>
      </c>
      <c r="W101" s="12">
        <v>0</v>
      </c>
      <c r="X101" s="40">
        <f t="shared" si="22"/>
        <v>1</v>
      </c>
      <c r="Y101" s="45">
        <f ca="1" t="shared" si="23"/>
        <v>79</v>
      </c>
      <c r="Z101" s="46">
        <f ca="1" t="shared" si="24"/>
        <v>0.05</v>
      </c>
      <c r="AA101" s="47">
        <f ca="1" t="shared" si="25"/>
        <v>0.2</v>
      </c>
      <c r="AB101" s="45">
        <f ca="1" t="shared" si="26"/>
        <v>79</v>
      </c>
      <c r="AC101" s="46">
        <f ca="1" t="shared" si="27"/>
        <v>0.05</v>
      </c>
      <c r="AD101" s="47">
        <f ca="1" t="shared" si="28"/>
        <v>0.2</v>
      </c>
      <c r="AE101" s="39">
        <v>1806651619</v>
      </c>
      <c r="AF101" s="39">
        <v>143073039</v>
      </c>
      <c r="AG101" s="41">
        <f t="shared" si="29"/>
        <v>0.0791923785943813</v>
      </c>
      <c r="AH101" s="46">
        <f t="shared" si="30"/>
        <v>0.585278023807359</v>
      </c>
      <c r="AI101" s="46">
        <f t="shared" si="31"/>
        <v>2.34111209522944</v>
      </c>
      <c r="AJ101" s="48"/>
    </row>
    <row r="102" spans="2:36">
      <c r="B102" s="11">
        <v>99</v>
      </c>
      <c r="C102" s="12">
        <v>730210</v>
      </c>
      <c r="D102" s="12" t="s">
        <v>499</v>
      </c>
      <c r="E102" s="12">
        <v>7302102005</v>
      </c>
      <c r="F102" s="30" t="s">
        <v>502</v>
      </c>
      <c r="G102" s="37">
        <v>0</v>
      </c>
      <c r="H102" s="37">
        <v>0</v>
      </c>
      <c r="I102" s="37">
        <v>0</v>
      </c>
      <c r="J102" s="37">
        <v>0</v>
      </c>
      <c r="K102" s="39">
        <v>1</v>
      </c>
      <c r="L102" s="40">
        <f t="shared" si="16"/>
        <v>0</v>
      </c>
      <c r="M102" s="37">
        <f ca="1" t="shared" si="17"/>
        <v>1560609441</v>
      </c>
      <c r="N102" s="37">
        <f ca="1" t="shared" si="18"/>
        <v>89339453</v>
      </c>
      <c r="O102" s="41">
        <f ca="1" t="shared" si="19"/>
        <v>0.0572465157860082</v>
      </c>
      <c r="P102" s="40">
        <f ca="1" t="shared" si="20"/>
        <v>2</v>
      </c>
      <c r="Q102" s="42">
        <v>0.8667</v>
      </c>
      <c r="R102" s="40">
        <f t="shared" si="21"/>
        <v>3</v>
      </c>
      <c r="S102" s="12">
        <v>0</v>
      </c>
      <c r="T102" s="12">
        <v>0</v>
      </c>
      <c r="U102" s="12">
        <v>0</v>
      </c>
      <c r="V102" s="12">
        <v>0</v>
      </c>
      <c r="W102" s="12">
        <v>1</v>
      </c>
      <c r="X102" s="40">
        <f t="shared" si="22"/>
        <v>0</v>
      </c>
      <c r="Y102" s="45">
        <f ca="1" t="shared" si="23"/>
        <v>69</v>
      </c>
      <c r="Z102" s="46">
        <f ca="1" t="shared" si="24"/>
        <v>0.55</v>
      </c>
      <c r="AA102" s="47">
        <f ca="1" t="shared" si="25"/>
        <v>2.2</v>
      </c>
      <c r="AB102" s="45">
        <f ca="1" t="shared" si="26"/>
        <v>63</v>
      </c>
      <c r="AC102" s="46">
        <f ca="1" t="shared" si="27"/>
        <v>0.85</v>
      </c>
      <c r="AD102" s="47">
        <f ca="1" t="shared" si="28"/>
        <v>3.4</v>
      </c>
      <c r="AE102" s="39">
        <v>1858832240</v>
      </c>
      <c r="AF102" s="39">
        <v>124709671</v>
      </c>
      <c r="AG102" s="41">
        <f t="shared" si="29"/>
        <v>0.0670903314007508</v>
      </c>
      <c r="AH102" s="46">
        <f t="shared" si="30"/>
        <v>0.735802240018403</v>
      </c>
      <c r="AI102" s="46">
        <f t="shared" si="31"/>
        <v>2.94320896007361</v>
      </c>
      <c r="AJ102" s="48"/>
    </row>
    <row r="103" spans="2:36">
      <c r="B103" s="11">
        <v>100</v>
      </c>
      <c r="C103" s="12">
        <v>730210</v>
      </c>
      <c r="D103" s="12" t="s">
        <v>499</v>
      </c>
      <c r="E103" s="12">
        <v>7302102006</v>
      </c>
      <c r="F103" s="30" t="s">
        <v>503</v>
      </c>
      <c r="G103" s="37">
        <v>0</v>
      </c>
      <c r="H103" s="37">
        <v>0</v>
      </c>
      <c r="I103" s="37">
        <v>0</v>
      </c>
      <c r="J103" s="37">
        <v>0</v>
      </c>
      <c r="K103" s="39">
        <v>1</v>
      </c>
      <c r="L103" s="40">
        <f t="shared" si="16"/>
        <v>0</v>
      </c>
      <c r="M103" s="37">
        <f ca="1" t="shared" si="17"/>
        <v>1952197240</v>
      </c>
      <c r="N103" s="37">
        <f ca="1" t="shared" si="18"/>
        <v>184364339</v>
      </c>
      <c r="O103" s="41">
        <f ca="1" t="shared" si="19"/>
        <v>0.0944394015227683</v>
      </c>
      <c r="P103" s="40">
        <f ca="1" t="shared" si="20"/>
        <v>2</v>
      </c>
      <c r="Q103" s="42">
        <v>0.8667</v>
      </c>
      <c r="R103" s="40">
        <f t="shared" si="21"/>
        <v>3</v>
      </c>
      <c r="S103" s="12">
        <v>0</v>
      </c>
      <c r="T103" s="12">
        <v>0</v>
      </c>
      <c r="U103" s="12">
        <v>0</v>
      </c>
      <c r="V103" s="12">
        <v>0</v>
      </c>
      <c r="W103" s="12">
        <v>1</v>
      </c>
      <c r="X103" s="40">
        <f t="shared" si="22"/>
        <v>0</v>
      </c>
      <c r="Y103" s="45">
        <f ca="1" t="shared" si="23"/>
        <v>61</v>
      </c>
      <c r="Z103" s="46">
        <f ca="1" t="shared" si="24"/>
        <v>0.95</v>
      </c>
      <c r="AA103" s="47">
        <f ca="1" t="shared" si="25"/>
        <v>3.8</v>
      </c>
      <c r="AB103" s="45">
        <f ca="1" t="shared" si="26"/>
        <v>71</v>
      </c>
      <c r="AC103" s="46">
        <f ca="1" t="shared" si="27"/>
        <v>0.45</v>
      </c>
      <c r="AD103" s="47">
        <f ca="1" t="shared" si="28"/>
        <v>1.8</v>
      </c>
      <c r="AE103" s="39">
        <v>1881904808</v>
      </c>
      <c r="AF103" s="39">
        <v>196963492</v>
      </c>
      <c r="AG103" s="41">
        <f t="shared" si="29"/>
        <v>0.104661772031564</v>
      </c>
      <c r="AH103" s="46">
        <f t="shared" si="30"/>
        <v>0.26849191124614</v>
      </c>
      <c r="AI103" s="46">
        <f t="shared" si="31"/>
        <v>1.07396764498456</v>
      </c>
      <c r="AJ103" s="48"/>
    </row>
    <row r="104" spans="2:36">
      <c r="B104" s="11">
        <v>101</v>
      </c>
      <c r="C104" s="12">
        <v>730210</v>
      </c>
      <c r="D104" s="12" t="s">
        <v>499</v>
      </c>
      <c r="E104" s="12">
        <v>7302102007</v>
      </c>
      <c r="F104" s="30" t="s">
        <v>504</v>
      </c>
      <c r="G104" s="37">
        <v>0</v>
      </c>
      <c r="H104" s="37">
        <v>0</v>
      </c>
      <c r="I104" s="37">
        <v>0</v>
      </c>
      <c r="J104" s="37">
        <v>1</v>
      </c>
      <c r="K104" s="39">
        <v>0</v>
      </c>
      <c r="L104" s="40">
        <f t="shared" si="16"/>
        <v>1</v>
      </c>
      <c r="M104" s="37">
        <f ca="1" t="shared" si="17"/>
        <v>1762885173</v>
      </c>
      <c r="N104" s="37">
        <f ca="1" t="shared" si="18"/>
        <v>104659161</v>
      </c>
      <c r="O104" s="41">
        <f ca="1" t="shared" si="19"/>
        <v>0.0593681100748585</v>
      </c>
      <c r="P104" s="40">
        <f ca="1" t="shared" si="20"/>
        <v>2</v>
      </c>
      <c r="Q104" s="42">
        <v>0.6</v>
      </c>
      <c r="R104" s="40">
        <f t="shared" si="21"/>
        <v>1</v>
      </c>
      <c r="S104" s="12">
        <v>0</v>
      </c>
      <c r="T104" s="12">
        <v>0</v>
      </c>
      <c r="U104" s="12">
        <v>0</v>
      </c>
      <c r="V104" s="12">
        <v>1</v>
      </c>
      <c r="W104" s="12">
        <v>0</v>
      </c>
      <c r="X104" s="40">
        <f t="shared" si="22"/>
        <v>1</v>
      </c>
      <c r="Y104" s="45">
        <f ca="1" t="shared" si="23"/>
        <v>76</v>
      </c>
      <c r="Z104" s="46">
        <f ca="1" t="shared" si="24"/>
        <v>0.2</v>
      </c>
      <c r="AA104" s="47">
        <f ca="1" t="shared" si="25"/>
        <v>0.8</v>
      </c>
      <c r="AB104" s="45">
        <f ca="1" t="shared" si="26"/>
        <v>67</v>
      </c>
      <c r="AC104" s="46">
        <f ca="1" t="shared" si="27"/>
        <v>0.65</v>
      </c>
      <c r="AD104" s="47">
        <f ca="1" t="shared" si="28"/>
        <v>2.6</v>
      </c>
      <c r="AE104" s="39">
        <v>1783424912</v>
      </c>
      <c r="AF104" s="39">
        <v>181489385</v>
      </c>
      <c r="AG104" s="41">
        <f t="shared" si="29"/>
        <v>0.1017645227331</v>
      </c>
      <c r="AH104" s="46">
        <f t="shared" si="30"/>
        <v>0.30452764741885</v>
      </c>
      <c r="AI104" s="46">
        <f t="shared" si="31"/>
        <v>1.2181105896754</v>
      </c>
      <c r="AJ104" s="48"/>
    </row>
    <row r="105" spans="2:36">
      <c r="B105" s="11">
        <v>102</v>
      </c>
      <c r="C105" s="12">
        <v>730210</v>
      </c>
      <c r="D105" s="12" t="s">
        <v>499</v>
      </c>
      <c r="E105" s="12">
        <v>7302102008</v>
      </c>
      <c r="F105" s="30" t="s">
        <v>505</v>
      </c>
      <c r="G105" s="37">
        <v>0</v>
      </c>
      <c r="H105" s="37">
        <v>0</v>
      </c>
      <c r="I105" s="37">
        <v>0</v>
      </c>
      <c r="J105" s="37">
        <v>0</v>
      </c>
      <c r="K105" s="39">
        <v>1</v>
      </c>
      <c r="L105" s="40">
        <f t="shared" si="16"/>
        <v>0</v>
      </c>
      <c r="M105" s="37">
        <f ca="1" t="shared" si="17"/>
        <v>1950772244</v>
      </c>
      <c r="N105" s="37">
        <f ca="1" t="shared" si="18"/>
        <v>118296063</v>
      </c>
      <c r="O105" s="41">
        <f ca="1" t="shared" si="19"/>
        <v>0.0606406326334834</v>
      </c>
      <c r="P105" s="40">
        <f ca="1" t="shared" si="20"/>
        <v>2</v>
      </c>
      <c r="Q105" s="42">
        <v>0.8667</v>
      </c>
      <c r="R105" s="40">
        <f t="shared" si="21"/>
        <v>3</v>
      </c>
      <c r="S105" s="12">
        <v>0</v>
      </c>
      <c r="T105" s="12">
        <v>0</v>
      </c>
      <c r="U105" s="12">
        <v>0</v>
      </c>
      <c r="V105" s="12">
        <v>0</v>
      </c>
      <c r="W105" s="12">
        <v>1</v>
      </c>
      <c r="X105" s="40">
        <f t="shared" si="22"/>
        <v>0</v>
      </c>
      <c r="Y105" s="45">
        <f ca="1" t="shared" si="23"/>
        <v>66</v>
      </c>
      <c r="Z105" s="46">
        <f ca="1" t="shared" si="24"/>
        <v>0.7</v>
      </c>
      <c r="AA105" s="47">
        <f ca="1" t="shared" si="25"/>
        <v>2.8</v>
      </c>
      <c r="AB105" s="45">
        <f ca="1" t="shared" si="26"/>
        <v>61</v>
      </c>
      <c r="AC105" s="46">
        <f ca="1" t="shared" si="27"/>
        <v>0.95</v>
      </c>
      <c r="AD105" s="47">
        <f ca="1" t="shared" si="28"/>
        <v>3.8</v>
      </c>
      <c r="AE105" s="39">
        <v>1592752521</v>
      </c>
      <c r="AF105" s="39">
        <v>128214804</v>
      </c>
      <c r="AG105" s="41">
        <f t="shared" si="29"/>
        <v>0.0804988862422275</v>
      </c>
      <c r="AH105" s="46">
        <f t="shared" si="30"/>
        <v>0.569027794691637</v>
      </c>
      <c r="AI105" s="46">
        <f t="shared" si="31"/>
        <v>2.27611117876655</v>
      </c>
      <c r="AJ105" s="48"/>
    </row>
    <row r="106" spans="2:36">
      <c r="B106" s="11">
        <v>103</v>
      </c>
      <c r="C106" s="12">
        <v>730210</v>
      </c>
      <c r="D106" s="12" t="s">
        <v>499</v>
      </c>
      <c r="E106" s="12">
        <v>7302102009</v>
      </c>
      <c r="F106" s="30" t="s">
        <v>506</v>
      </c>
      <c r="G106" s="37">
        <v>0</v>
      </c>
      <c r="H106" s="37">
        <v>0</v>
      </c>
      <c r="I106" s="37">
        <v>0</v>
      </c>
      <c r="J106" s="37">
        <v>0</v>
      </c>
      <c r="K106" s="39">
        <v>0</v>
      </c>
      <c r="L106" s="40">
        <f t="shared" si="16"/>
        <v>0</v>
      </c>
      <c r="M106" s="37">
        <f ca="1" t="shared" si="17"/>
        <v>1966847427</v>
      </c>
      <c r="N106" s="37">
        <f ca="1" t="shared" si="18"/>
        <v>150966839</v>
      </c>
      <c r="O106" s="41">
        <f ca="1" t="shared" si="19"/>
        <v>0.0767557447149153</v>
      </c>
      <c r="P106" s="40">
        <f ca="1" t="shared" si="20"/>
        <v>2</v>
      </c>
      <c r="Q106" s="42">
        <v>0.8667</v>
      </c>
      <c r="R106" s="40">
        <f t="shared" si="21"/>
        <v>3</v>
      </c>
      <c r="S106" s="12">
        <v>0</v>
      </c>
      <c r="T106" s="12">
        <v>0</v>
      </c>
      <c r="U106" s="12">
        <v>0</v>
      </c>
      <c r="V106" s="12">
        <v>0</v>
      </c>
      <c r="W106" s="12">
        <v>0</v>
      </c>
      <c r="X106" s="40">
        <f t="shared" si="22"/>
        <v>0</v>
      </c>
      <c r="Y106" s="45">
        <f ca="1" t="shared" si="23"/>
        <v>72</v>
      </c>
      <c r="Z106" s="46">
        <f ca="1" t="shared" si="24"/>
        <v>0.4</v>
      </c>
      <c r="AA106" s="47">
        <f ca="1" t="shared" si="25"/>
        <v>1.6</v>
      </c>
      <c r="AB106" s="45">
        <f ca="1" t="shared" si="26"/>
        <v>78</v>
      </c>
      <c r="AC106" s="46">
        <f ca="1" t="shared" si="27"/>
        <v>0.1</v>
      </c>
      <c r="AD106" s="47">
        <f ca="1" t="shared" si="28"/>
        <v>0.4</v>
      </c>
      <c r="AE106" s="39">
        <v>1936778313</v>
      </c>
      <c r="AF106" s="39">
        <v>192624082</v>
      </c>
      <c r="AG106" s="41">
        <f t="shared" si="29"/>
        <v>0.099455926735173</v>
      </c>
      <c r="AH106" s="46">
        <f t="shared" si="30"/>
        <v>0.333241764755851</v>
      </c>
      <c r="AI106" s="46">
        <f t="shared" si="31"/>
        <v>1.33296705902341</v>
      </c>
      <c r="AJ106" s="48"/>
    </row>
    <row r="107" spans="2:36">
      <c r="B107" s="11">
        <v>104</v>
      </c>
      <c r="C107" s="12">
        <v>730210</v>
      </c>
      <c r="D107" s="12" t="s">
        <v>499</v>
      </c>
      <c r="E107" s="12">
        <v>7302102010</v>
      </c>
      <c r="F107" s="30" t="s">
        <v>507</v>
      </c>
      <c r="G107" s="37">
        <v>0</v>
      </c>
      <c r="H107" s="37">
        <v>0</v>
      </c>
      <c r="I107" s="37">
        <v>0</v>
      </c>
      <c r="J107" s="37">
        <v>0</v>
      </c>
      <c r="K107" s="39">
        <v>0</v>
      </c>
      <c r="L107" s="40">
        <f t="shared" si="16"/>
        <v>0</v>
      </c>
      <c r="M107" s="37">
        <f ca="1" t="shared" si="17"/>
        <v>1726593679</v>
      </c>
      <c r="N107" s="37">
        <f ca="1" t="shared" si="18"/>
        <v>149241254</v>
      </c>
      <c r="O107" s="41">
        <f ca="1" t="shared" si="19"/>
        <v>0.086436812444742</v>
      </c>
      <c r="P107" s="40">
        <f ca="1" t="shared" si="20"/>
        <v>2</v>
      </c>
      <c r="Q107" s="42">
        <v>0.8667</v>
      </c>
      <c r="R107" s="40">
        <f t="shared" si="21"/>
        <v>3</v>
      </c>
      <c r="S107" s="12">
        <v>0</v>
      </c>
      <c r="T107" s="12">
        <v>0</v>
      </c>
      <c r="U107" s="12">
        <v>0</v>
      </c>
      <c r="V107" s="12">
        <v>0</v>
      </c>
      <c r="W107" s="12">
        <v>0</v>
      </c>
      <c r="X107" s="40">
        <f t="shared" si="22"/>
        <v>0</v>
      </c>
      <c r="Y107" s="45">
        <f ca="1" t="shared" si="23"/>
        <v>65</v>
      </c>
      <c r="Z107" s="46">
        <f ca="1" t="shared" si="24"/>
        <v>0.75</v>
      </c>
      <c r="AA107" s="47">
        <f ca="1" t="shared" si="25"/>
        <v>3</v>
      </c>
      <c r="AB107" s="45">
        <f ca="1" t="shared" si="26"/>
        <v>79</v>
      </c>
      <c r="AC107" s="46">
        <f ca="1" t="shared" si="27"/>
        <v>0.05</v>
      </c>
      <c r="AD107" s="47">
        <f ca="1" t="shared" si="28"/>
        <v>0.2</v>
      </c>
      <c r="AE107" s="39">
        <v>1873930272</v>
      </c>
      <c r="AF107" s="39">
        <v>179271552</v>
      </c>
      <c r="AG107" s="41">
        <f t="shared" si="29"/>
        <v>0.0956660739615823</v>
      </c>
      <c r="AH107" s="46">
        <f t="shared" si="30"/>
        <v>0.380379625745209</v>
      </c>
      <c r="AI107" s="46">
        <f t="shared" si="31"/>
        <v>1.52151850298084</v>
      </c>
      <c r="AJ107" s="48"/>
    </row>
    <row r="108" spans="2:36">
      <c r="B108" s="11">
        <v>105</v>
      </c>
      <c r="C108" s="12">
        <v>730210</v>
      </c>
      <c r="D108" s="12" t="s">
        <v>499</v>
      </c>
      <c r="E108" s="12">
        <v>7302102011</v>
      </c>
      <c r="F108" s="30" t="s">
        <v>508</v>
      </c>
      <c r="G108" s="37">
        <v>0</v>
      </c>
      <c r="H108" s="37">
        <v>0</v>
      </c>
      <c r="I108" s="37">
        <v>0</v>
      </c>
      <c r="J108" s="37">
        <v>0</v>
      </c>
      <c r="K108" s="39">
        <v>0</v>
      </c>
      <c r="L108" s="40">
        <f t="shared" si="16"/>
        <v>0</v>
      </c>
      <c r="M108" s="37">
        <f ca="1" t="shared" si="17"/>
        <v>1828524011</v>
      </c>
      <c r="N108" s="37">
        <f ca="1" t="shared" si="18"/>
        <v>166974763</v>
      </c>
      <c r="O108" s="41">
        <f ca="1" t="shared" si="19"/>
        <v>0.0913166914929836</v>
      </c>
      <c r="P108" s="40">
        <f ca="1" t="shared" si="20"/>
        <v>2</v>
      </c>
      <c r="Q108" s="42">
        <v>0.8667</v>
      </c>
      <c r="R108" s="40">
        <f t="shared" si="21"/>
        <v>3</v>
      </c>
      <c r="S108" s="12">
        <v>0</v>
      </c>
      <c r="T108" s="12">
        <v>0</v>
      </c>
      <c r="U108" s="12">
        <v>0</v>
      </c>
      <c r="V108" s="12">
        <v>0</v>
      </c>
      <c r="W108" s="12">
        <v>0</v>
      </c>
      <c r="X108" s="40">
        <f t="shared" si="22"/>
        <v>0</v>
      </c>
      <c r="Y108" s="45">
        <f ca="1" t="shared" si="23"/>
        <v>70</v>
      </c>
      <c r="Z108" s="46">
        <f ca="1" t="shared" si="24"/>
        <v>0.5</v>
      </c>
      <c r="AA108" s="47">
        <f ca="1" t="shared" si="25"/>
        <v>2</v>
      </c>
      <c r="AB108" s="45">
        <f ca="1" t="shared" si="26"/>
        <v>66</v>
      </c>
      <c r="AC108" s="46">
        <f ca="1" t="shared" si="27"/>
        <v>0.7</v>
      </c>
      <c r="AD108" s="47">
        <f ca="1" t="shared" si="28"/>
        <v>2.8</v>
      </c>
      <c r="AE108" s="39">
        <v>1820392309</v>
      </c>
      <c r="AF108" s="39">
        <v>197537743</v>
      </c>
      <c r="AG108" s="41">
        <f t="shared" si="29"/>
        <v>0.10851383079536</v>
      </c>
      <c r="AH108" s="46">
        <f t="shared" si="30"/>
        <v>0.220580337531206</v>
      </c>
      <c r="AI108" s="46">
        <f t="shared" si="31"/>
        <v>0.882321350124825</v>
      </c>
      <c r="AJ108" s="48"/>
    </row>
    <row r="109" spans="2:36">
      <c r="B109" s="11">
        <v>106</v>
      </c>
      <c r="C109" s="12">
        <v>730210</v>
      </c>
      <c r="D109" s="12" t="s">
        <v>499</v>
      </c>
      <c r="E109" s="12">
        <v>7302102012</v>
      </c>
      <c r="F109" s="30" t="s">
        <v>509</v>
      </c>
      <c r="G109" s="37">
        <v>0</v>
      </c>
      <c r="H109" s="37">
        <v>0</v>
      </c>
      <c r="I109" s="37">
        <v>0</v>
      </c>
      <c r="J109" s="37">
        <v>0</v>
      </c>
      <c r="K109" s="39">
        <v>0</v>
      </c>
      <c r="L109" s="40">
        <f t="shared" si="16"/>
        <v>0</v>
      </c>
      <c r="M109" s="37">
        <f ca="1" t="shared" si="17"/>
        <v>1784787105</v>
      </c>
      <c r="N109" s="37">
        <f ca="1" t="shared" si="18"/>
        <v>124179339</v>
      </c>
      <c r="O109" s="41">
        <f ca="1" t="shared" si="19"/>
        <v>0.0695765554626192</v>
      </c>
      <c r="P109" s="40">
        <f ca="1" t="shared" si="20"/>
        <v>2</v>
      </c>
      <c r="Q109" s="42">
        <v>0.8</v>
      </c>
      <c r="R109" s="40">
        <f t="shared" si="21"/>
        <v>3</v>
      </c>
      <c r="S109" s="12">
        <v>0</v>
      </c>
      <c r="T109" s="12">
        <v>0</v>
      </c>
      <c r="U109" s="12">
        <v>0</v>
      </c>
      <c r="V109" s="12">
        <v>0</v>
      </c>
      <c r="W109" s="12">
        <v>0</v>
      </c>
      <c r="X109" s="40">
        <f t="shared" si="22"/>
        <v>0</v>
      </c>
      <c r="Y109" s="45">
        <f ca="1" t="shared" si="23"/>
        <v>79</v>
      </c>
      <c r="Z109" s="46">
        <f ca="1" t="shared" si="24"/>
        <v>0.05</v>
      </c>
      <c r="AA109" s="47">
        <f ca="1" t="shared" si="25"/>
        <v>0.2</v>
      </c>
      <c r="AB109" s="45">
        <f ca="1" t="shared" si="26"/>
        <v>66</v>
      </c>
      <c r="AC109" s="46">
        <f ca="1" t="shared" si="27"/>
        <v>0.7</v>
      </c>
      <c r="AD109" s="47">
        <f ca="1" t="shared" si="28"/>
        <v>2.8</v>
      </c>
      <c r="AE109" s="39">
        <v>1887462067</v>
      </c>
      <c r="AF109" s="39">
        <v>126854228</v>
      </c>
      <c r="AG109" s="41">
        <f t="shared" si="29"/>
        <v>0.0672088887071657</v>
      </c>
      <c r="AH109" s="46">
        <f t="shared" si="30"/>
        <v>0.734327634495993</v>
      </c>
      <c r="AI109" s="46">
        <f t="shared" si="31"/>
        <v>2.93731053798397</v>
      </c>
      <c r="AJ109" s="48"/>
    </row>
    <row r="110" spans="2:36">
      <c r="B110" s="11">
        <v>107</v>
      </c>
      <c r="C110" s="12">
        <v>730210</v>
      </c>
      <c r="D110" s="12" t="s">
        <v>499</v>
      </c>
      <c r="E110" s="12">
        <v>7302102013</v>
      </c>
      <c r="F110" s="30" t="s">
        <v>510</v>
      </c>
      <c r="G110" s="37">
        <v>0</v>
      </c>
      <c r="H110" s="37">
        <v>0</v>
      </c>
      <c r="I110" s="37">
        <v>0</v>
      </c>
      <c r="J110" s="37">
        <v>0</v>
      </c>
      <c r="K110" s="39">
        <v>0</v>
      </c>
      <c r="L110" s="40">
        <f t="shared" si="16"/>
        <v>0</v>
      </c>
      <c r="M110" s="37">
        <f ca="1" t="shared" si="17"/>
        <v>1868166561</v>
      </c>
      <c r="N110" s="37">
        <f ca="1" t="shared" si="18"/>
        <v>85801385</v>
      </c>
      <c r="O110" s="41">
        <f ca="1" t="shared" si="19"/>
        <v>0.0459281237504176</v>
      </c>
      <c r="P110" s="40">
        <f ca="1" t="shared" si="20"/>
        <v>1</v>
      </c>
      <c r="Q110" s="42">
        <v>0.6667</v>
      </c>
      <c r="R110" s="40">
        <f t="shared" si="21"/>
        <v>1</v>
      </c>
      <c r="S110" s="12">
        <v>0</v>
      </c>
      <c r="T110" s="12">
        <v>0</v>
      </c>
      <c r="U110" s="12">
        <v>0</v>
      </c>
      <c r="V110" s="12">
        <v>0</v>
      </c>
      <c r="W110" s="12">
        <v>0</v>
      </c>
      <c r="X110" s="40">
        <f t="shared" si="22"/>
        <v>0</v>
      </c>
      <c r="Y110" s="45">
        <f ca="1" t="shared" si="23"/>
        <v>72</v>
      </c>
      <c r="Z110" s="46">
        <f ca="1" t="shared" si="24"/>
        <v>0.4</v>
      </c>
      <c r="AA110" s="47">
        <f ca="1" t="shared" si="25"/>
        <v>1.6</v>
      </c>
      <c r="AB110" s="45">
        <f ca="1" t="shared" si="26"/>
        <v>67</v>
      </c>
      <c r="AC110" s="46">
        <f ca="1" t="shared" si="27"/>
        <v>0.65</v>
      </c>
      <c r="AD110" s="47">
        <f ca="1" t="shared" si="28"/>
        <v>2.6</v>
      </c>
      <c r="AE110" s="39">
        <v>1645088158</v>
      </c>
      <c r="AF110" s="39">
        <v>139765859</v>
      </c>
      <c r="AG110" s="41">
        <f t="shared" si="29"/>
        <v>0.084959494918448</v>
      </c>
      <c r="AH110" s="46">
        <f t="shared" si="30"/>
        <v>0.513547129803331</v>
      </c>
      <c r="AI110" s="46">
        <f t="shared" si="31"/>
        <v>2.05418851921332</v>
      </c>
      <c r="AJ110" s="48"/>
    </row>
    <row r="111" spans="2:36">
      <c r="B111" s="11">
        <v>108</v>
      </c>
      <c r="C111" s="12">
        <v>730210</v>
      </c>
      <c r="D111" s="12" t="s">
        <v>499</v>
      </c>
      <c r="E111" s="12">
        <v>7302102014</v>
      </c>
      <c r="F111" s="30" t="s">
        <v>511</v>
      </c>
      <c r="G111" s="37">
        <v>0</v>
      </c>
      <c r="H111" s="37">
        <v>0</v>
      </c>
      <c r="I111" s="37">
        <v>0</v>
      </c>
      <c r="J111" s="37">
        <v>0</v>
      </c>
      <c r="K111" s="39">
        <v>0</v>
      </c>
      <c r="L111" s="40">
        <f t="shared" si="16"/>
        <v>0</v>
      </c>
      <c r="M111" s="37">
        <f ca="1" t="shared" si="17"/>
        <v>1613134525</v>
      </c>
      <c r="N111" s="37">
        <f ca="1" t="shared" si="18"/>
        <v>147612470</v>
      </c>
      <c r="O111" s="41">
        <f ca="1" t="shared" si="19"/>
        <v>0.0915066088490047</v>
      </c>
      <c r="P111" s="40">
        <f ca="1" t="shared" si="20"/>
        <v>2</v>
      </c>
      <c r="Q111" s="42">
        <v>0.8667</v>
      </c>
      <c r="R111" s="40">
        <f t="shared" si="21"/>
        <v>3</v>
      </c>
      <c r="S111" s="12">
        <v>0</v>
      </c>
      <c r="T111" s="12">
        <v>0</v>
      </c>
      <c r="U111" s="12">
        <v>0</v>
      </c>
      <c r="V111" s="12">
        <v>0</v>
      </c>
      <c r="W111" s="12">
        <v>0</v>
      </c>
      <c r="X111" s="40">
        <f t="shared" si="22"/>
        <v>0</v>
      </c>
      <c r="Y111" s="45">
        <f ca="1" t="shared" si="23"/>
        <v>78</v>
      </c>
      <c r="Z111" s="46">
        <f ca="1" t="shared" si="24"/>
        <v>0.1</v>
      </c>
      <c r="AA111" s="47">
        <f ca="1" t="shared" si="25"/>
        <v>0.4</v>
      </c>
      <c r="AB111" s="45">
        <f ca="1" t="shared" si="26"/>
        <v>73</v>
      </c>
      <c r="AC111" s="46">
        <f ca="1" t="shared" si="27"/>
        <v>0.35</v>
      </c>
      <c r="AD111" s="47">
        <f ca="1" t="shared" si="28"/>
        <v>1.4</v>
      </c>
      <c r="AE111" s="39">
        <v>1921295233</v>
      </c>
      <c r="AF111" s="39">
        <v>145663828</v>
      </c>
      <c r="AG111" s="41">
        <f t="shared" si="29"/>
        <v>0.0758154319534503</v>
      </c>
      <c r="AH111" s="46">
        <f t="shared" si="30"/>
        <v>0.627280194033582</v>
      </c>
      <c r="AI111" s="46">
        <f t="shared" si="31"/>
        <v>2.50912077613433</v>
      </c>
      <c r="AJ111" s="48"/>
    </row>
    <row r="112" spans="2:36">
      <c r="B112" s="11">
        <v>109</v>
      </c>
      <c r="C112" s="12">
        <v>730210</v>
      </c>
      <c r="D112" s="12" t="s">
        <v>499</v>
      </c>
      <c r="E112" s="12">
        <v>7302102015</v>
      </c>
      <c r="F112" s="30" t="s">
        <v>512</v>
      </c>
      <c r="G112" s="37">
        <v>0</v>
      </c>
      <c r="H112" s="37">
        <v>0</v>
      </c>
      <c r="I112" s="37">
        <v>0</v>
      </c>
      <c r="J112" s="37">
        <v>1</v>
      </c>
      <c r="K112" s="39">
        <v>0</v>
      </c>
      <c r="L112" s="40">
        <f t="shared" si="16"/>
        <v>1</v>
      </c>
      <c r="M112" s="37">
        <f ca="1" t="shared" si="17"/>
        <v>1872828993</v>
      </c>
      <c r="N112" s="37">
        <f ca="1" t="shared" si="18"/>
        <v>138611394</v>
      </c>
      <c r="O112" s="41">
        <f ca="1" t="shared" si="19"/>
        <v>0.0740117728410241</v>
      </c>
      <c r="P112" s="40">
        <f ca="1" t="shared" si="20"/>
        <v>2</v>
      </c>
      <c r="Q112" s="42">
        <v>0.8667</v>
      </c>
      <c r="R112" s="40">
        <f t="shared" si="21"/>
        <v>3</v>
      </c>
      <c r="S112" s="12">
        <v>0</v>
      </c>
      <c r="T112" s="12">
        <v>0</v>
      </c>
      <c r="U112" s="12">
        <v>0</v>
      </c>
      <c r="V112" s="12">
        <v>1</v>
      </c>
      <c r="W112" s="12">
        <v>0</v>
      </c>
      <c r="X112" s="40">
        <f t="shared" si="22"/>
        <v>1</v>
      </c>
      <c r="Y112" s="45">
        <f ca="1" t="shared" si="23"/>
        <v>61</v>
      </c>
      <c r="Z112" s="46">
        <f ca="1" t="shared" si="24"/>
        <v>0.95</v>
      </c>
      <c r="AA112" s="47">
        <f ca="1" t="shared" si="25"/>
        <v>3.8</v>
      </c>
      <c r="AB112" s="45">
        <f ca="1" t="shared" si="26"/>
        <v>71</v>
      </c>
      <c r="AC112" s="46">
        <f ca="1" t="shared" si="27"/>
        <v>0.45</v>
      </c>
      <c r="AD112" s="47">
        <f ca="1" t="shared" si="28"/>
        <v>1.8</v>
      </c>
      <c r="AE112" s="39">
        <v>1727479622</v>
      </c>
      <c r="AF112" s="39">
        <v>151015673</v>
      </c>
      <c r="AG112" s="41">
        <f t="shared" si="29"/>
        <v>0.0874196552461561</v>
      </c>
      <c r="AH112" s="46">
        <f t="shared" si="30"/>
        <v>0.482947868442273</v>
      </c>
      <c r="AI112" s="46">
        <f t="shared" si="31"/>
        <v>1.93179147376909</v>
      </c>
      <c r="AJ112" s="48"/>
    </row>
  </sheetData>
  <mergeCells count="7">
    <mergeCell ref="G2:L2"/>
    <mergeCell ref="M2:P2"/>
    <mergeCell ref="Q2:R2"/>
    <mergeCell ref="S2:X2"/>
    <mergeCell ref="Y2:AA2"/>
    <mergeCell ref="AB2:AD2"/>
    <mergeCell ref="AE2:AI2"/>
  </mergeCells>
  <conditionalFormatting sqref="G4:K112">
    <cfRule type="cellIs" dxfId="0" priority="1" operator="greaterThan">
      <formula>0</formula>
    </cfRule>
  </conditionalFormatting>
  <conditionalFormatting sqref="S4:W70">
    <cfRule type="cellIs" dxfId="0" priority="3" operator="greaterThan">
      <formula>0</formula>
    </cfRule>
  </conditionalFormatting>
  <conditionalFormatting sqref="S71:W112">
    <cfRule type="cellIs" dxfId="0" priority="2" operator="greaterThan">
      <formula>0</formula>
    </cfRule>
  </conditionalFormatting>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14"/>
  <sheetViews>
    <sheetView workbookViewId="0">
      <selection activeCell="K11" sqref="K11"/>
    </sheetView>
  </sheetViews>
  <sheetFormatPr defaultColWidth="9" defaultRowHeight="12.75"/>
  <cols>
    <col min="1" max="1" width="4.66666666666667" style="2" customWidth="1"/>
    <col min="2" max="2" width="5.43809523809524" style="2" customWidth="1"/>
    <col min="3" max="3" width="10.6666666666667" style="2" customWidth="1"/>
    <col min="4" max="4" width="15.6666666666667" style="2" customWidth="1"/>
    <col min="5" max="5" width="16.3333333333333" style="2" customWidth="1"/>
    <col min="6" max="6" width="19.552380952381" style="2" customWidth="1"/>
    <col min="7" max="13" width="12.552380952381" style="2" customWidth="1"/>
    <col min="14" max="16384" width="8.88571428571429" style="2"/>
  </cols>
  <sheetData>
    <row r="1" spans="2:13">
      <c r="B1" s="4"/>
      <c r="C1" s="4"/>
      <c r="D1" s="4"/>
      <c r="E1" s="4"/>
      <c r="F1" s="5" t="s">
        <v>513</v>
      </c>
      <c r="G1" s="4">
        <f>MIN(G6:G72)</f>
        <v>0</v>
      </c>
      <c r="H1" s="4">
        <f ca="1" t="shared" ref="H1:M1" si="0">MIN(H6:H72)</f>
        <v>1</v>
      </c>
      <c r="I1" s="4">
        <f t="shared" si="0"/>
        <v>1</v>
      </c>
      <c r="J1" s="4">
        <f t="shared" si="0"/>
        <v>0</v>
      </c>
      <c r="K1" s="4">
        <f ca="1" t="shared" si="0"/>
        <v>0</v>
      </c>
      <c r="L1" s="4">
        <f ca="1" t="shared" si="0"/>
        <v>0</v>
      </c>
      <c r="M1" s="4">
        <f t="shared" si="0"/>
        <v>0</v>
      </c>
    </row>
    <row r="2" spans="2:13">
      <c r="B2" s="4"/>
      <c r="C2" s="4"/>
      <c r="D2" s="4"/>
      <c r="E2" s="4"/>
      <c r="F2" s="7" t="s">
        <v>514</v>
      </c>
      <c r="G2" s="4">
        <f>MAX(G6:G72)</f>
        <v>4</v>
      </c>
      <c r="H2" s="4">
        <f ca="1" t="shared" ref="H2:M2" si="1">MAX(H6:H72)</f>
        <v>3</v>
      </c>
      <c r="I2" s="4">
        <f t="shared" si="1"/>
        <v>4</v>
      </c>
      <c r="J2" s="4">
        <f t="shared" si="1"/>
        <v>4</v>
      </c>
      <c r="K2" s="4">
        <f ca="1" t="shared" si="1"/>
        <v>4</v>
      </c>
      <c r="L2" s="4">
        <f ca="1" t="shared" si="1"/>
        <v>4</v>
      </c>
      <c r="M2" s="4">
        <f t="shared" si="1"/>
        <v>4</v>
      </c>
    </row>
    <row r="3" spans="2:13">
      <c r="B3" s="4"/>
      <c r="C3" s="4"/>
      <c r="D3" s="4"/>
      <c r="E3" s="4"/>
      <c r="F3" s="4"/>
      <c r="G3" s="4" t="s">
        <v>515</v>
      </c>
      <c r="H3" s="4"/>
      <c r="I3" s="4"/>
      <c r="J3" s="4"/>
      <c r="K3" s="4" t="s">
        <v>516</v>
      </c>
      <c r="L3" s="4"/>
      <c r="M3" s="4"/>
    </row>
    <row r="4" spans="2:13">
      <c r="B4" s="4"/>
      <c r="C4" s="4"/>
      <c r="D4" s="4"/>
      <c r="E4" s="4"/>
      <c r="F4" s="4"/>
      <c r="G4" s="8" t="s">
        <v>517</v>
      </c>
      <c r="H4" s="8" t="s">
        <v>518</v>
      </c>
      <c r="I4" s="8" t="s">
        <v>519</v>
      </c>
      <c r="J4" s="8" t="s">
        <v>520</v>
      </c>
      <c r="K4" s="17" t="s">
        <v>521</v>
      </c>
      <c r="L4" s="17" t="s">
        <v>522</v>
      </c>
      <c r="M4" s="17" t="s">
        <v>523</v>
      </c>
    </row>
    <row r="5" s="1" customFormat="1" ht="140.25" spans="2:13">
      <c r="B5" s="9" t="s">
        <v>379</v>
      </c>
      <c r="C5" s="9" t="s">
        <v>380</v>
      </c>
      <c r="D5" s="9" t="s">
        <v>381</v>
      </c>
      <c r="E5" s="9" t="s">
        <v>382</v>
      </c>
      <c r="F5" s="9" t="s">
        <v>383</v>
      </c>
      <c r="G5" s="10" t="s">
        <v>524</v>
      </c>
      <c r="H5" s="10" t="s">
        <v>345</v>
      </c>
      <c r="I5" s="10" t="s">
        <v>358</v>
      </c>
      <c r="J5" s="10" t="s">
        <v>367</v>
      </c>
      <c r="K5" s="10" t="s">
        <v>317</v>
      </c>
      <c r="L5" s="10" t="s">
        <v>377</v>
      </c>
      <c r="M5" s="10" t="s">
        <v>525</v>
      </c>
    </row>
    <row r="6" spans="2:13">
      <c r="B6" s="11">
        <v>1</v>
      </c>
      <c r="C6" s="12">
        <v>730201</v>
      </c>
      <c r="D6" s="12" t="s">
        <v>44</v>
      </c>
      <c r="E6" s="12">
        <v>7302012004</v>
      </c>
      <c r="F6" s="12" t="s">
        <v>403</v>
      </c>
      <c r="G6" s="12">
        <f>'Form Input'!L4</f>
        <v>2</v>
      </c>
      <c r="H6" s="12">
        <f ca="1">'Form Input'!P4</f>
        <v>2</v>
      </c>
      <c r="I6" s="12">
        <f>'Form Input'!R4</f>
        <v>1</v>
      </c>
      <c r="J6" s="12">
        <f>'Form Input'!X4</f>
        <v>4</v>
      </c>
      <c r="K6" s="33">
        <f ca="1">'Form Input'!AA4</f>
        <v>1</v>
      </c>
      <c r="L6" s="33">
        <f ca="1">'Form Input'!AD4</f>
        <v>1.4</v>
      </c>
      <c r="M6" s="33">
        <f>'Form Input'!AI4</f>
        <v>3.03015204711531</v>
      </c>
    </row>
    <row r="7" spans="2:13">
      <c r="B7" s="11">
        <v>2</v>
      </c>
      <c r="C7" s="12">
        <v>730201</v>
      </c>
      <c r="D7" s="12" t="s">
        <v>44</v>
      </c>
      <c r="E7" s="12">
        <v>7302012005</v>
      </c>
      <c r="F7" s="12" t="s">
        <v>404</v>
      </c>
      <c r="G7" s="12">
        <f>'Form Input'!L5</f>
        <v>4</v>
      </c>
      <c r="H7" s="12">
        <f ca="1">'Form Input'!P5</f>
        <v>2</v>
      </c>
      <c r="I7" s="12">
        <f>'Form Input'!R5</f>
        <v>3</v>
      </c>
      <c r="J7" s="12">
        <f>'Form Input'!X5</f>
        <v>4</v>
      </c>
      <c r="K7" s="33">
        <f ca="1">'Form Input'!AA5</f>
        <v>0</v>
      </c>
      <c r="L7" s="33">
        <f ca="1">'Form Input'!AD5</f>
        <v>1.6</v>
      </c>
      <c r="M7" s="33">
        <f>'Form Input'!AI5</f>
        <v>3.70441480112942</v>
      </c>
    </row>
    <row r="8" spans="2:13">
      <c r="B8" s="11">
        <v>3</v>
      </c>
      <c r="C8" s="12">
        <v>730201</v>
      </c>
      <c r="D8" s="12" t="s">
        <v>44</v>
      </c>
      <c r="E8" s="12">
        <v>7302012006</v>
      </c>
      <c r="F8" s="12" t="s">
        <v>405</v>
      </c>
      <c r="G8" s="12">
        <f>'Form Input'!L6</f>
        <v>3</v>
      </c>
      <c r="H8" s="12">
        <f ca="1">'Form Input'!P6</f>
        <v>2</v>
      </c>
      <c r="I8" s="12">
        <f>'Form Input'!R6</f>
        <v>1</v>
      </c>
      <c r="J8" s="12">
        <f>'Form Input'!X6</f>
        <v>3</v>
      </c>
      <c r="K8" s="33">
        <f ca="1">'Form Input'!AA6</f>
        <v>4</v>
      </c>
      <c r="L8" s="33">
        <f ca="1">'Form Input'!AD6</f>
        <v>0.6</v>
      </c>
      <c r="M8" s="33">
        <f>'Form Input'!AI6</f>
        <v>3.18722764250065</v>
      </c>
    </row>
    <row r="9" spans="2:13">
      <c r="B9" s="11">
        <v>4</v>
      </c>
      <c r="C9" s="12">
        <v>730201</v>
      </c>
      <c r="D9" s="12" t="s">
        <v>44</v>
      </c>
      <c r="E9" s="12">
        <v>7302012007</v>
      </c>
      <c r="F9" s="12" t="s">
        <v>406</v>
      </c>
      <c r="G9" s="12">
        <f>'Form Input'!L7</f>
        <v>4</v>
      </c>
      <c r="H9" s="12">
        <f ca="1">'Form Input'!P7</f>
        <v>2</v>
      </c>
      <c r="I9" s="12">
        <f>'Form Input'!R7</f>
        <v>3</v>
      </c>
      <c r="J9" s="12">
        <f>'Form Input'!X7</f>
        <v>4</v>
      </c>
      <c r="K9" s="33">
        <f ca="1">'Form Input'!AA7</f>
        <v>1.6</v>
      </c>
      <c r="L9" s="33">
        <f ca="1">'Form Input'!AD7</f>
        <v>3.2</v>
      </c>
      <c r="M9" s="33">
        <f>'Form Input'!AI7</f>
        <v>2.16517449256449</v>
      </c>
    </row>
    <row r="10" spans="2:13">
      <c r="B10" s="11">
        <v>5</v>
      </c>
      <c r="C10" s="12">
        <v>730201</v>
      </c>
      <c r="D10" s="12" t="s">
        <v>44</v>
      </c>
      <c r="E10" s="12">
        <v>7302012008</v>
      </c>
      <c r="F10" s="12" t="s">
        <v>79</v>
      </c>
      <c r="G10" s="12">
        <f>'Form Input'!L8</f>
        <v>4</v>
      </c>
      <c r="H10" s="12">
        <f ca="1">'Form Input'!P8</f>
        <v>2</v>
      </c>
      <c r="I10" s="12">
        <f>'Form Input'!R8</f>
        <v>1</v>
      </c>
      <c r="J10" s="12">
        <f>'Form Input'!X8</f>
        <v>0</v>
      </c>
      <c r="K10" s="33">
        <f ca="1">'Form Input'!AA8</f>
        <v>1.4</v>
      </c>
      <c r="L10" s="33">
        <f ca="1">'Form Input'!AD8</f>
        <v>1</v>
      </c>
      <c r="M10" s="33">
        <f>'Form Input'!AI8</f>
        <v>2.98433877047979</v>
      </c>
    </row>
    <row r="11" spans="2:13">
      <c r="B11" s="11">
        <v>6</v>
      </c>
      <c r="C11" s="12">
        <v>730201</v>
      </c>
      <c r="D11" s="12" t="s">
        <v>44</v>
      </c>
      <c r="E11" s="12">
        <v>7302012009</v>
      </c>
      <c r="F11" s="12" t="s">
        <v>407</v>
      </c>
      <c r="G11" s="12">
        <f>'Form Input'!L9</f>
        <v>4</v>
      </c>
      <c r="H11" s="12">
        <f ca="1">'Form Input'!P9</f>
        <v>2</v>
      </c>
      <c r="I11" s="12">
        <f>'Form Input'!R9</f>
        <v>3</v>
      </c>
      <c r="J11" s="12">
        <f>'Form Input'!X9</f>
        <v>0</v>
      </c>
      <c r="K11" s="33">
        <f ca="1">'Form Input'!AA9</f>
        <v>0.8</v>
      </c>
      <c r="L11" s="33">
        <f ca="1">'Form Input'!AD9</f>
        <v>0.8</v>
      </c>
      <c r="M11" s="33">
        <f>'Form Input'!AI9</f>
        <v>1.49068236151591</v>
      </c>
    </row>
    <row r="12" spans="2:13">
      <c r="B12" s="11">
        <v>7</v>
      </c>
      <c r="C12" s="12">
        <v>730201</v>
      </c>
      <c r="D12" s="12" t="s">
        <v>44</v>
      </c>
      <c r="E12" s="12">
        <v>7302012010</v>
      </c>
      <c r="F12" s="12" t="s">
        <v>408</v>
      </c>
      <c r="G12" s="12">
        <f>'Form Input'!L10</f>
        <v>4</v>
      </c>
      <c r="H12" s="12">
        <f ca="1">'Form Input'!P10</f>
        <v>3</v>
      </c>
      <c r="I12" s="12">
        <f>'Form Input'!R10</f>
        <v>3</v>
      </c>
      <c r="J12" s="12">
        <f>'Form Input'!X10</f>
        <v>0</v>
      </c>
      <c r="K12" s="33">
        <f ca="1">'Form Input'!AA10</f>
        <v>2</v>
      </c>
      <c r="L12" s="33">
        <f ca="1">'Form Input'!AD10</f>
        <v>3.2</v>
      </c>
      <c r="M12" s="33">
        <f>'Form Input'!AI10</f>
        <v>1.39745062197229</v>
      </c>
    </row>
    <row r="13" spans="2:13">
      <c r="B13" s="11">
        <v>8</v>
      </c>
      <c r="C13" s="12">
        <v>730201</v>
      </c>
      <c r="D13" s="12" t="s">
        <v>44</v>
      </c>
      <c r="E13" s="12">
        <v>7302012011</v>
      </c>
      <c r="F13" s="12" t="s">
        <v>409</v>
      </c>
      <c r="G13" s="12">
        <f>'Form Input'!L11</f>
        <v>4</v>
      </c>
      <c r="H13" s="12">
        <f ca="1">'Form Input'!P11</f>
        <v>2</v>
      </c>
      <c r="I13" s="12">
        <f>'Form Input'!R11</f>
        <v>4</v>
      </c>
      <c r="J13" s="12">
        <f>'Form Input'!X11</f>
        <v>1</v>
      </c>
      <c r="K13" s="33">
        <f ca="1">'Form Input'!AA11</f>
        <v>1.4</v>
      </c>
      <c r="L13" s="33">
        <f ca="1">'Form Input'!AD11</f>
        <v>0.2</v>
      </c>
      <c r="M13" s="33">
        <f>'Form Input'!AI11</f>
        <v>3.80732592757432</v>
      </c>
    </row>
    <row r="14" spans="2:13">
      <c r="B14" s="11">
        <v>9</v>
      </c>
      <c r="C14" s="12">
        <v>730201</v>
      </c>
      <c r="D14" s="12" t="s">
        <v>44</v>
      </c>
      <c r="E14" s="12">
        <v>7302012012</v>
      </c>
      <c r="F14" s="12" t="s">
        <v>410</v>
      </c>
      <c r="G14" s="12">
        <f>'Form Input'!L12</f>
        <v>4</v>
      </c>
      <c r="H14" s="12">
        <f ca="1">'Form Input'!P12</f>
        <v>1</v>
      </c>
      <c r="I14" s="12">
        <f>'Form Input'!R12</f>
        <v>3</v>
      </c>
      <c r="J14" s="12">
        <f>'Form Input'!X12</f>
        <v>2</v>
      </c>
      <c r="K14" s="33">
        <f ca="1">'Form Input'!AA12</f>
        <v>1</v>
      </c>
      <c r="L14" s="33">
        <f ca="1">'Form Input'!AD12</f>
        <v>2.2</v>
      </c>
      <c r="M14" s="33">
        <f>'Form Input'!AI12</f>
        <v>1.98384080877722</v>
      </c>
    </row>
    <row r="15" spans="2:13">
      <c r="B15" s="11">
        <v>10</v>
      </c>
      <c r="C15" s="12">
        <v>730201</v>
      </c>
      <c r="D15" s="12" t="s">
        <v>44</v>
      </c>
      <c r="E15" s="12">
        <v>7302012013</v>
      </c>
      <c r="F15" s="12" t="s">
        <v>411</v>
      </c>
      <c r="G15" s="12">
        <f>'Form Input'!L13</f>
        <v>2</v>
      </c>
      <c r="H15" s="12">
        <f ca="1">'Form Input'!P13</f>
        <v>2</v>
      </c>
      <c r="I15" s="12">
        <f>'Form Input'!R13</f>
        <v>1</v>
      </c>
      <c r="J15" s="12">
        <f>'Form Input'!X13</f>
        <v>0</v>
      </c>
      <c r="K15" s="33">
        <f ca="1">'Form Input'!AA13</f>
        <v>0.6</v>
      </c>
      <c r="L15" s="33">
        <f ca="1">'Form Input'!AD13</f>
        <v>1.4</v>
      </c>
      <c r="M15" s="33">
        <f>'Form Input'!AI13</f>
        <v>2.7473512024571</v>
      </c>
    </row>
    <row r="16" spans="2:13">
      <c r="B16" s="11">
        <v>11</v>
      </c>
      <c r="C16" s="12">
        <v>730201</v>
      </c>
      <c r="D16" s="12" t="s">
        <v>44</v>
      </c>
      <c r="E16" s="12">
        <v>7302012014</v>
      </c>
      <c r="F16" s="12" t="s">
        <v>412</v>
      </c>
      <c r="G16" s="12">
        <f>'Form Input'!L14</f>
        <v>1</v>
      </c>
      <c r="H16" s="12">
        <f ca="1">'Form Input'!P14</f>
        <v>2</v>
      </c>
      <c r="I16" s="12">
        <f>'Form Input'!R14</f>
        <v>3</v>
      </c>
      <c r="J16" s="12">
        <f>'Form Input'!X14</f>
        <v>0</v>
      </c>
      <c r="K16" s="33">
        <f ca="1">'Form Input'!AA14</f>
        <v>2</v>
      </c>
      <c r="L16" s="33">
        <f ca="1">'Form Input'!AD14</f>
        <v>1.4</v>
      </c>
      <c r="M16" s="33">
        <f>'Form Input'!AI14</f>
        <v>1.15483789568324</v>
      </c>
    </row>
    <row r="17" spans="2:13">
      <c r="B17" s="11">
        <v>12</v>
      </c>
      <c r="C17" s="12">
        <v>730201</v>
      </c>
      <c r="D17" s="12" t="s">
        <v>44</v>
      </c>
      <c r="E17" s="12">
        <v>7302012015</v>
      </c>
      <c r="F17" s="12" t="s">
        <v>413</v>
      </c>
      <c r="G17" s="12">
        <f>'Form Input'!L15</f>
        <v>1</v>
      </c>
      <c r="H17" s="12">
        <f ca="1">'Form Input'!P15</f>
        <v>2</v>
      </c>
      <c r="I17" s="12">
        <f>'Form Input'!R15</f>
        <v>4</v>
      </c>
      <c r="J17" s="12">
        <f>'Form Input'!X15</f>
        <v>3</v>
      </c>
      <c r="K17" s="33">
        <f ca="1">'Form Input'!AA15</f>
        <v>2</v>
      </c>
      <c r="L17" s="33">
        <f ca="1">'Form Input'!AD15</f>
        <v>2.2</v>
      </c>
      <c r="M17" s="33">
        <f>'Form Input'!AI15</f>
        <v>2.25663150204041</v>
      </c>
    </row>
    <row r="18" spans="2:13">
      <c r="B18" s="11">
        <v>13</v>
      </c>
      <c r="C18" s="12">
        <v>730201</v>
      </c>
      <c r="D18" s="12" t="s">
        <v>44</v>
      </c>
      <c r="E18" s="12">
        <v>7302012016</v>
      </c>
      <c r="F18" s="12" t="s">
        <v>414</v>
      </c>
      <c r="G18" s="12">
        <f>'Form Input'!L16</f>
        <v>2</v>
      </c>
      <c r="H18" s="12">
        <f ca="1">'Form Input'!P16</f>
        <v>2</v>
      </c>
      <c r="I18" s="12">
        <f>'Form Input'!R16</f>
        <v>4</v>
      </c>
      <c r="J18" s="12">
        <f>'Form Input'!X16</f>
        <v>2</v>
      </c>
      <c r="K18" s="33">
        <f ca="1">'Form Input'!AA16</f>
        <v>1</v>
      </c>
      <c r="L18" s="33">
        <f ca="1">'Form Input'!AD16</f>
        <v>3.2</v>
      </c>
      <c r="M18" s="33">
        <f>'Form Input'!AI16</f>
        <v>1.31474390938835</v>
      </c>
    </row>
    <row r="19" spans="2:13">
      <c r="B19" s="11">
        <v>14</v>
      </c>
      <c r="C19" s="12">
        <v>730201</v>
      </c>
      <c r="D19" s="12" t="s">
        <v>44</v>
      </c>
      <c r="E19" s="12">
        <v>7302012017</v>
      </c>
      <c r="F19" s="12" t="s">
        <v>415</v>
      </c>
      <c r="G19" s="12">
        <f>'Form Input'!L17</f>
        <v>4</v>
      </c>
      <c r="H19" s="12">
        <f ca="1">'Form Input'!P17</f>
        <v>1</v>
      </c>
      <c r="I19" s="12">
        <f>'Form Input'!R17</f>
        <v>1</v>
      </c>
      <c r="J19" s="12">
        <f>'Form Input'!X17</f>
        <v>0</v>
      </c>
      <c r="K19" s="33">
        <f ca="1">'Form Input'!AA17</f>
        <v>1.2</v>
      </c>
      <c r="L19" s="33">
        <f ca="1">'Form Input'!AD17</f>
        <v>3.6</v>
      </c>
      <c r="M19" s="33">
        <f>'Form Input'!AI17</f>
        <v>3.70260320741202</v>
      </c>
    </row>
    <row r="20" spans="2:13">
      <c r="B20" s="11">
        <v>15</v>
      </c>
      <c r="C20" s="12">
        <v>730201</v>
      </c>
      <c r="D20" s="12" t="s">
        <v>44</v>
      </c>
      <c r="E20" s="12">
        <v>7302012018</v>
      </c>
      <c r="F20" s="12" t="s">
        <v>416</v>
      </c>
      <c r="G20" s="12">
        <f>'Form Input'!L18</f>
        <v>4</v>
      </c>
      <c r="H20" s="12">
        <f ca="1">'Form Input'!P18</f>
        <v>2</v>
      </c>
      <c r="I20" s="12">
        <f>'Form Input'!R18</f>
        <v>3</v>
      </c>
      <c r="J20" s="12">
        <f>'Form Input'!X18</f>
        <v>1</v>
      </c>
      <c r="K20" s="33">
        <f ca="1">'Form Input'!AA18</f>
        <v>0.4</v>
      </c>
      <c r="L20" s="33">
        <f ca="1">'Form Input'!AD18</f>
        <v>1.8</v>
      </c>
      <c r="M20" s="33">
        <f>'Form Input'!AI18</f>
        <v>2.10545353225585</v>
      </c>
    </row>
    <row r="21" spans="2:13">
      <c r="B21" s="11">
        <v>16</v>
      </c>
      <c r="C21" s="12">
        <v>730201</v>
      </c>
      <c r="D21" s="12" t="s">
        <v>44</v>
      </c>
      <c r="E21" s="12">
        <v>7302012019</v>
      </c>
      <c r="F21" s="12" t="s">
        <v>417</v>
      </c>
      <c r="G21" s="12">
        <f>'Form Input'!L19</f>
        <v>4</v>
      </c>
      <c r="H21" s="12">
        <f ca="1">'Form Input'!P19</f>
        <v>2</v>
      </c>
      <c r="I21" s="12">
        <f>'Form Input'!R19</f>
        <v>3</v>
      </c>
      <c r="J21" s="12">
        <f>'Form Input'!X19</f>
        <v>1</v>
      </c>
      <c r="K21" s="33">
        <f ca="1">'Form Input'!AA19</f>
        <v>1</v>
      </c>
      <c r="L21" s="33">
        <f ca="1">'Form Input'!AD19</f>
        <v>2.4</v>
      </c>
      <c r="M21" s="33">
        <f>'Form Input'!AI19</f>
        <v>2.75076519968668</v>
      </c>
    </row>
    <row r="22" spans="2:13">
      <c r="B22" s="11">
        <v>17</v>
      </c>
      <c r="C22" s="12">
        <v>730201</v>
      </c>
      <c r="D22" s="12" t="s">
        <v>44</v>
      </c>
      <c r="E22" s="12">
        <v>7302012020</v>
      </c>
      <c r="F22" s="12" t="s">
        <v>418</v>
      </c>
      <c r="G22" s="12">
        <f>'Form Input'!L20</f>
        <v>4</v>
      </c>
      <c r="H22" s="12">
        <f ca="1">'Form Input'!P20</f>
        <v>3</v>
      </c>
      <c r="I22" s="12">
        <f>'Form Input'!R20</f>
        <v>2</v>
      </c>
      <c r="J22" s="12">
        <f>'Form Input'!X20</f>
        <v>1</v>
      </c>
      <c r="K22" s="33">
        <f ca="1">'Form Input'!AA20</f>
        <v>2.2</v>
      </c>
      <c r="L22" s="33">
        <f ca="1">'Form Input'!AD20</f>
        <v>1.4</v>
      </c>
      <c r="M22" s="33">
        <f>'Form Input'!AI20</f>
        <v>2.38660095783534</v>
      </c>
    </row>
    <row r="23" spans="2:13">
      <c r="B23" s="11">
        <v>18</v>
      </c>
      <c r="C23" s="12">
        <v>730201</v>
      </c>
      <c r="D23" s="12" t="s">
        <v>44</v>
      </c>
      <c r="E23" s="12">
        <v>7302012021</v>
      </c>
      <c r="F23" s="12" t="s">
        <v>419</v>
      </c>
      <c r="G23" s="12">
        <f>'Form Input'!L21</f>
        <v>4</v>
      </c>
      <c r="H23" s="12">
        <f ca="1">'Form Input'!P21</f>
        <v>2</v>
      </c>
      <c r="I23" s="12">
        <f>'Form Input'!R21</f>
        <v>1</v>
      </c>
      <c r="J23" s="12">
        <f>'Form Input'!X21</f>
        <v>0</v>
      </c>
      <c r="K23" s="33">
        <f ca="1">'Form Input'!AA21</f>
        <v>1.6</v>
      </c>
      <c r="L23" s="33">
        <f ca="1">'Form Input'!AD21</f>
        <v>3.6</v>
      </c>
      <c r="M23" s="33">
        <f>'Form Input'!AI21</f>
        <v>3.25357624235111</v>
      </c>
    </row>
    <row r="24" spans="2:13">
      <c r="B24" s="11">
        <v>19</v>
      </c>
      <c r="C24" s="12">
        <v>730203</v>
      </c>
      <c r="D24" s="12" t="s">
        <v>420</v>
      </c>
      <c r="E24" s="12">
        <v>7302032005</v>
      </c>
      <c r="F24" s="12" t="s">
        <v>421</v>
      </c>
      <c r="G24" s="12">
        <f>'Form Input'!L22</f>
        <v>2</v>
      </c>
      <c r="H24" s="12">
        <f ca="1">'Form Input'!P22</f>
        <v>3</v>
      </c>
      <c r="I24" s="12">
        <f>'Form Input'!R22</f>
        <v>3</v>
      </c>
      <c r="J24" s="12">
        <f>'Form Input'!X22</f>
        <v>2</v>
      </c>
      <c r="K24" s="33">
        <f ca="1">'Form Input'!AA22</f>
        <v>1.4</v>
      </c>
      <c r="L24" s="33">
        <f ca="1">'Form Input'!AD22</f>
        <v>1.2</v>
      </c>
      <c r="M24" s="33">
        <f>'Form Input'!AI22</f>
        <v>3.50896827347616</v>
      </c>
    </row>
    <row r="25" spans="2:13">
      <c r="B25" s="11">
        <v>20</v>
      </c>
      <c r="C25" s="12">
        <v>730203</v>
      </c>
      <c r="D25" s="12" t="s">
        <v>420</v>
      </c>
      <c r="E25" s="12">
        <v>7302032006</v>
      </c>
      <c r="F25" s="12" t="s">
        <v>422</v>
      </c>
      <c r="G25" s="12">
        <f>'Form Input'!L23</f>
        <v>4</v>
      </c>
      <c r="H25" s="12">
        <f ca="1">'Form Input'!P23</f>
        <v>2</v>
      </c>
      <c r="I25" s="12">
        <f>'Form Input'!R23</f>
        <v>4</v>
      </c>
      <c r="J25" s="12">
        <f>'Form Input'!X23</f>
        <v>4</v>
      </c>
      <c r="K25" s="33">
        <f ca="1">'Form Input'!AA23</f>
        <v>3.6</v>
      </c>
      <c r="L25" s="33">
        <f ca="1">'Form Input'!AD23</f>
        <v>0.8</v>
      </c>
      <c r="M25" s="33">
        <f>'Form Input'!AI23</f>
        <v>2.35729456922895</v>
      </c>
    </row>
    <row r="26" spans="2:13">
      <c r="B26" s="11">
        <v>21</v>
      </c>
      <c r="C26" s="12">
        <v>730203</v>
      </c>
      <c r="D26" s="12" t="s">
        <v>420</v>
      </c>
      <c r="E26" s="12">
        <v>7302032007</v>
      </c>
      <c r="F26" s="12" t="s">
        <v>423</v>
      </c>
      <c r="G26" s="12">
        <f>'Form Input'!L24</f>
        <v>3</v>
      </c>
      <c r="H26" s="12">
        <f ca="1">'Form Input'!P24</f>
        <v>2</v>
      </c>
      <c r="I26" s="12">
        <f>'Form Input'!R24</f>
        <v>4</v>
      </c>
      <c r="J26" s="12">
        <f>'Form Input'!X24</f>
        <v>3</v>
      </c>
      <c r="K26" s="33">
        <f ca="1">'Form Input'!AA24</f>
        <v>1.8</v>
      </c>
      <c r="L26" s="33">
        <f ca="1">'Form Input'!AD24</f>
        <v>2.4</v>
      </c>
      <c r="M26" s="33">
        <f>'Form Input'!AI24</f>
        <v>3.26129526424052</v>
      </c>
    </row>
    <row r="27" spans="2:13">
      <c r="B27" s="11">
        <v>22</v>
      </c>
      <c r="C27" s="12">
        <v>730203</v>
      </c>
      <c r="D27" s="12" t="s">
        <v>420</v>
      </c>
      <c r="E27" s="12">
        <v>7302032008</v>
      </c>
      <c r="F27" s="12" t="s">
        <v>424</v>
      </c>
      <c r="G27" s="12">
        <f>'Form Input'!L25</f>
        <v>4</v>
      </c>
      <c r="H27" s="12">
        <f ca="1">'Form Input'!P25</f>
        <v>3</v>
      </c>
      <c r="I27" s="12">
        <f>'Form Input'!R25</f>
        <v>3</v>
      </c>
      <c r="J27" s="12">
        <f>'Form Input'!X25</f>
        <v>4</v>
      </c>
      <c r="K27" s="33">
        <f ca="1">'Form Input'!AA25</f>
        <v>1</v>
      </c>
      <c r="L27" s="33">
        <f ca="1">'Form Input'!AD25</f>
        <v>1.2</v>
      </c>
      <c r="M27" s="33">
        <f>'Form Input'!AI25</f>
        <v>1.43070817288505</v>
      </c>
    </row>
    <row r="28" spans="2:13">
      <c r="B28" s="11">
        <v>23</v>
      </c>
      <c r="C28" s="12">
        <v>730204</v>
      </c>
      <c r="D28" s="12" t="s">
        <v>425</v>
      </c>
      <c r="E28" s="12">
        <v>7302042002</v>
      </c>
      <c r="F28" s="12" t="s">
        <v>426</v>
      </c>
      <c r="G28" s="12">
        <f>'Form Input'!L26</f>
        <v>1</v>
      </c>
      <c r="H28" s="12">
        <f ca="1">'Form Input'!P26</f>
        <v>2</v>
      </c>
      <c r="I28" s="12">
        <f>'Form Input'!R26</f>
        <v>2</v>
      </c>
      <c r="J28" s="12">
        <f>'Form Input'!X26</f>
        <v>1</v>
      </c>
      <c r="K28" s="33">
        <f ca="1">'Form Input'!AA26</f>
        <v>0.6</v>
      </c>
      <c r="L28" s="33">
        <f ca="1">'Form Input'!AD26</f>
        <v>2</v>
      </c>
      <c r="M28" s="33">
        <f>'Form Input'!AI26</f>
        <v>1.82208932983092</v>
      </c>
    </row>
    <row r="29" spans="2:13">
      <c r="B29" s="11">
        <v>24</v>
      </c>
      <c r="C29" s="12">
        <v>730204</v>
      </c>
      <c r="D29" s="12" t="s">
        <v>425</v>
      </c>
      <c r="E29" s="12">
        <v>7302042003</v>
      </c>
      <c r="F29" s="12" t="s">
        <v>427</v>
      </c>
      <c r="G29" s="12">
        <f>'Form Input'!L27</f>
        <v>4</v>
      </c>
      <c r="H29" s="12">
        <f ca="1">'Form Input'!P27</f>
        <v>2</v>
      </c>
      <c r="I29" s="12">
        <f>'Form Input'!R27</f>
        <v>4</v>
      </c>
      <c r="J29" s="12">
        <f>'Form Input'!X27</f>
        <v>0</v>
      </c>
      <c r="K29" s="33">
        <f ca="1">'Form Input'!AA27</f>
        <v>0.8</v>
      </c>
      <c r="L29" s="33">
        <f ca="1">'Form Input'!AD27</f>
        <v>2.2</v>
      </c>
      <c r="M29" s="33">
        <f>'Form Input'!AI27</f>
        <v>2.17851422107045</v>
      </c>
    </row>
    <row r="30" spans="2:13">
      <c r="B30" s="11">
        <v>25</v>
      </c>
      <c r="C30" s="12">
        <v>730204</v>
      </c>
      <c r="D30" s="12" t="s">
        <v>425</v>
      </c>
      <c r="E30" s="12">
        <v>7302042004</v>
      </c>
      <c r="F30" s="12" t="s">
        <v>66</v>
      </c>
      <c r="G30" s="12">
        <f>'Form Input'!L28</f>
        <v>4</v>
      </c>
      <c r="H30" s="12">
        <f ca="1">'Form Input'!P28</f>
        <v>2</v>
      </c>
      <c r="I30" s="12">
        <f>'Form Input'!R28</f>
        <v>3</v>
      </c>
      <c r="J30" s="12">
        <f>'Form Input'!X28</f>
        <v>1</v>
      </c>
      <c r="K30" s="33">
        <f ca="1">'Form Input'!AA28</f>
        <v>4</v>
      </c>
      <c r="L30" s="33">
        <f ca="1">'Form Input'!AD28</f>
        <v>2.6</v>
      </c>
      <c r="M30" s="33">
        <f>'Form Input'!AI28</f>
        <v>4</v>
      </c>
    </row>
    <row r="31" spans="2:13">
      <c r="B31" s="11">
        <v>26</v>
      </c>
      <c r="C31" s="12">
        <v>730204</v>
      </c>
      <c r="D31" s="12" t="s">
        <v>425</v>
      </c>
      <c r="E31" s="12">
        <v>7302042005</v>
      </c>
      <c r="F31" s="12" t="s">
        <v>428</v>
      </c>
      <c r="G31" s="12">
        <f>'Form Input'!L29</f>
        <v>4</v>
      </c>
      <c r="H31" s="12">
        <f ca="1">'Form Input'!P29</f>
        <v>2</v>
      </c>
      <c r="I31" s="12">
        <f>'Form Input'!R29</f>
        <v>3</v>
      </c>
      <c r="J31" s="12">
        <f>'Form Input'!X29</f>
        <v>0</v>
      </c>
      <c r="K31" s="33">
        <f ca="1">'Form Input'!AA29</f>
        <v>0.6</v>
      </c>
      <c r="L31" s="33">
        <f ca="1">'Form Input'!AD29</f>
        <v>0.6</v>
      </c>
      <c r="M31" s="33">
        <f>'Form Input'!AI29</f>
        <v>1.24975382650324</v>
      </c>
    </row>
    <row r="32" spans="2:13">
      <c r="B32" s="11">
        <v>27</v>
      </c>
      <c r="C32" s="12">
        <v>730204</v>
      </c>
      <c r="D32" s="12" t="s">
        <v>425</v>
      </c>
      <c r="E32" s="12">
        <v>7302042006</v>
      </c>
      <c r="F32" s="12" t="s">
        <v>429</v>
      </c>
      <c r="G32" s="12">
        <f>'Form Input'!L30</f>
        <v>4</v>
      </c>
      <c r="H32" s="12">
        <f ca="1">'Form Input'!P30</f>
        <v>2</v>
      </c>
      <c r="I32" s="12">
        <f>'Form Input'!R30</f>
        <v>1</v>
      </c>
      <c r="J32" s="12">
        <f>'Form Input'!X30</f>
        <v>0</v>
      </c>
      <c r="K32" s="33">
        <f ca="1">'Form Input'!AA30</f>
        <v>0</v>
      </c>
      <c r="L32" s="33">
        <f ca="1">'Form Input'!AD30</f>
        <v>3.6</v>
      </c>
      <c r="M32" s="33">
        <f>'Form Input'!AI30</f>
        <v>0</v>
      </c>
    </row>
    <row r="33" spans="2:13">
      <c r="B33" s="11">
        <v>28</v>
      </c>
      <c r="C33" s="12">
        <v>730204</v>
      </c>
      <c r="D33" s="12" t="s">
        <v>425</v>
      </c>
      <c r="E33" s="12">
        <v>7302042007</v>
      </c>
      <c r="F33" s="12" t="s">
        <v>430</v>
      </c>
      <c r="G33" s="12">
        <f>'Form Input'!L31</f>
        <v>4</v>
      </c>
      <c r="H33" s="12">
        <f ca="1">'Form Input'!P31</f>
        <v>3</v>
      </c>
      <c r="I33" s="12">
        <f>'Form Input'!R31</f>
        <v>1</v>
      </c>
      <c r="J33" s="12">
        <f>'Form Input'!X31</f>
        <v>0</v>
      </c>
      <c r="K33" s="33">
        <f ca="1">'Form Input'!AA31</f>
        <v>1.6</v>
      </c>
      <c r="L33" s="33">
        <f ca="1">'Form Input'!AD31</f>
        <v>0.8</v>
      </c>
      <c r="M33" s="33">
        <f>'Form Input'!AI31</f>
        <v>3.0536527912349</v>
      </c>
    </row>
    <row r="34" spans="2:13">
      <c r="B34" s="11">
        <v>29</v>
      </c>
      <c r="C34" s="12">
        <v>730204</v>
      </c>
      <c r="D34" s="12" t="s">
        <v>425</v>
      </c>
      <c r="E34" s="12">
        <v>7302042008</v>
      </c>
      <c r="F34" s="12" t="s">
        <v>431</v>
      </c>
      <c r="G34" s="12">
        <f>'Form Input'!L32</f>
        <v>4</v>
      </c>
      <c r="H34" s="12">
        <f ca="1">'Form Input'!P32</f>
        <v>2</v>
      </c>
      <c r="I34" s="12">
        <f>'Form Input'!R32</f>
        <v>1</v>
      </c>
      <c r="J34" s="12">
        <f>'Form Input'!X32</f>
        <v>0</v>
      </c>
      <c r="K34" s="33">
        <f ca="1">'Form Input'!AA32</f>
        <v>0.8</v>
      </c>
      <c r="L34" s="33">
        <f ca="1">'Form Input'!AD32</f>
        <v>0</v>
      </c>
      <c r="M34" s="33">
        <f>'Form Input'!AI32</f>
        <v>0.56192470536899</v>
      </c>
    </row>
    <row r="35" spans="2:13">
      <c r="B35" s="11">
        <v>30</v>
      </c>
      <c r="C35" s="12">
        <v>730204</v>
      </c>
      <c r="D35" s="12" t="s">
        <v>425</v>
      </c>
      <c r="E35" s="12">
        <v>7302042009</v>
      </c>
      <c r="F35" s="12" t="s">
        <v>432</v>
      </c>
      <c r="G35" s="12">
        <f>'Form Input'!L33</f>
        <v>2</v>
      </c>
      <c r="H35" s="12">
        <f ca="1">'Form Input'!P33</f>
        <v>2</v>
      </c>
      <c r="I35" s="12">
        <f>'Form Input'!R33</f>
        <v>1</v>
      </c>
      <c r="J35" s="12">
        <f>'Form Input'!X33</f>
        <v>2</v>
      </c>
      <c r="K35" s="33">
        <f ca="1">'Form Input'!AA33</f>
        <v>0.8</v>
      </c>
      <c r="L35" s="33">
        <f ca="1">'Form Input'!AD33</f>
        <v>4</v>
      </c>
      <c r="M35" s="33">
        <f>'Form Input'!AI33</f>
        <v>2.86951794189979</v>
      </c>
    </row>
    <row r="36" spans="2:13">
      <c r="B36" s="11">
        <v>31</v>
      </c>
      <c r="C36" s="12">
        <v>730204</v>
      </c>
      <c r="D36" s="12" t="s">
        <v>425</v>
      </c>
      <c r="E36" s="12">
        <v>7302042010</v>
      </c>
      <c r="F36" s="12" t="s">
        <v>433</v>
      </c>
      <c r="G36" s="12">
        <f>'Form Input'!L34</f>
        <v>1</v>
      </c>
      <c r="H36" s="12">
        <f ca="1">'Form Input'!P34</f>
        <v>2</v>
      </c>
      <c r="I36" s="12">
        <f>'Form Input'!R34</f>
        <v>1</v>
      </c>
      <c r="J36" s="12">
        <f>'Form Input'!X34</f>
        <v>1</v>
      </c>
      <c r="K36" s="33">
        <f ca="1">'Form Input'!AA34</f>
        <v>2.2</v>
      </c>
      <c r="L36" s="33">
        <f ca="1">'Form Input'!AD34</f>
        <v>1.2</v>
      </c>
      <c r="M36" s="33">
        <f>'Form Input'!AI34</f>
        <v>0.966272806164938</v>
      </c>
    </row>
    <row r="37" spans="2:13">
      <c r="B37" s="11">
        <v>32</v>
      </c>
      <c r="C37" s="12">
        <v>730204</v>
      </c>
      <c r="D37" s="12" t="s">
        <v>425</v>
      </c>
      <c r="E37" s="12">
        <v>7302042011</v>
      </c>
      <c r="F37" s="12" t="s">
        <v>434</v>
      </c>
      <c r="G37" s="12">
        <f>'Form Input'!L35</f>
        <v>0</v>
      </c>
      <c r="H37" s="12">
        <f ca="1">'Form Input'!P35</f>
        <v>2</v>
      </c>
      <c r="I37" s="12">
        <f>'Form Input'!R35</f>
        <v>1</v>
      </c>
      <c r="J37" s="12">
        <f>'Form Input'!X35</f>
        <v>0</v>
      </c>
      <c r="K37" s="33">
        <f ca="1">'Form Input'!AA35</f>
        <v>0.8</v>
      </c>
      <c r="L37" s="33">
        <f ca="1">'Form Input'!AD35</f>
        <v>3.2</v>
      </c>
      <c r="M37" s="33">
        <f>'Form Input'!AI35</f>
        <v>2.59297412289573</v>
      </c>
    </row>
    <row r="38" spans="2:13">
      <c r="B38" s="11">
        <v>33</v>
      </c>
      <c r="C38" s="12">
        <v>730204</v>
      </c>
      <c r="D38" s="12" t="s">
        <v>425</v>
      </c>
      <c r="E38" s="12">
        <v>7302042012</v>
      </c>
      <c r="F38" s="12" t="s">
        <v>435</v>
      </c>
      <c r="G38" s="12">
        <f>'Form Input'!L36</f>
        <v>0</v>
      </c>
      <c r="H38" s="12">
        <f ca="1">'Form Input'!P36</f>
        <v>3</v>
      </c>
      <c r="I38" s="12">
        <f>'Form Input'!R36</f>
        <v>3</v>
      </c>
      <c r="J38" s="12">
        <f>'Form Input'!X36</f>
        <v>0</v>
      </c>
      <c r="K38" s="33">
        <f ca="1">'Form Input'!AA36</f>
        <v>1</v>
      </c>
      <c r="L38" s="33">
        <f ca="1">'Form Input'!AD36</f>
        <v>3.4</v>
      </c>
      <c r="M38" s="33">
        <f>'Form Input'!AI36</f>
        <v>3.44917716782243</v>
      </c>
    </row>
    <row r="39" spans="2:13">
      <c r="B39" s="11">
        <v>34</v>
      </c>
      <c r="C39" s="12">
        <v>730204</v>
      </c>
      <c r="D39" s="12" t="s">
        <v>425</v>
      </c>
      <c r="E39" s="12">
        <v>7302042013</v>
      </c>
      <c r="F39" s="12" t="s">
        <v>436</v>
      </c>
      <c r="G39" s="12">
        <f>'Form Input'!L37</f>
        <v>1</v>
      </c>
      <c r="H39" s="12">
        <f ca="1">'Form Input'!P37</f>
        <v>2</v>
      </c>
      <c r="I39" s="12">
        <f>'Form Input'!R37</f>
        <v>1</v>
      </c>
      <c r="J39" s="12">
        <f>'Form Input'!X37</f>
        <v>1</v>
      </c>
      <c r="K39" s="33">
        <f ca="1">'Form Input'!AA37</f>
        <v>2.6</v>
      </c>
      <c r="L39" s="33">
        <f ca="1">'Form Input'!AD37</f>
        <v>2.6</v>
      </c>
      <c r="M39" s="33">
        <f>'Form Input'!AI37</f>
        <v>1.30667868324435</v>
      </c>
    </row>
    <row r="40" spans="2:13">
      <c r="B40" s="11">
        <v>35</v>
      </c>
      <c r="C40" s="12">
        <v>730205</v>
      </c>
      <c r="D40" s="12" t="s">
        <v>437</v>
      </c>
      <c r="E40" s="12">
        <v>7302052003</v>
      </c>
      <c r="F40" s="12" t="s">
        <v>438</v>
      </c>
      <c r="G40" s="12">
        <f>'Form Input'!L38</f>
        <v>0</v>
      </c>
      <c r="H40" s="12">
        <f ca="1">'Form Input'!P38</f>
        <v>3</v>
      </c>
      <c r="I40" s="12">
        <f>'Form Input'!R38</f>
        <v>3</v>
      </c>
      <c r="J40" s="12">
        <f>'Form Input'!X38</f>
        <v>0</v>
      </c>
      <c r="K40" s="33">
        <f ca="1">'Form Input'!AA38</f>
        <v>0</v>
      </c>
      <c r="L40" s="33">
        <f ca="1">'Form Input'!AD38</f>
        <v>3.8</v>
      </c>
      <c r="M40" s="33">
        <f>'Form Input'!AI38</f>
        <v>1.78335344530047</v>
      </c>
    </row>
    <row r="41" spans="2:13">
      <c r="B41" s="11">
        <v>36</v>
      </c>
      <c r="C41" s="12">
        <v>730205</v>
      </c>
      <c r="D41" s="12" t="s">
        <v>437</v>
      </c>
      <c r="E41" s="12">
        <v>7302052004</v>
      </c>
      <c r="F41" s="12" t="s">
        <v>439</v>
      </c>
      <c r="G41" s="12">
        <f>'Form Input'!L39</f>
        <v>0</v>
      </c>
      <c r="H41" s="12">
        <f ca="1">'Form Input'!P39</f>
        <v>2</v>
      </c>
      <c r="I41" s="12">
        <f>'Form Input'!R39</f>
        <v>3</v>
      </c>
      <c r="J41" s="12">
        <f>'Form Input'!X39</f>
        <v>0</v>
      </c>
      <c r="K41" s="33">
        <f ca="1">'Form Input'!AA39</f>
        <v>2.4</v>
      </c>
      <c r="L41" s="33">
        <f ca="1">'Form Input'!AD39</f>
        <v>2.4</v>
      </c>
      <c r="M41" s="33">
        <f>'Form Input'!AI39</f>
        <v>3.05165391605974</v>
      </c>
    </row>
    <row r="42" spans="2:13">
      <c r="B42" s="11">
        <v>37</v>
      </c>
      <c r="C42" s="12">
        <v>730205</v>
      </c>
      <c r="D42" s="12" t="s">
        <v>437</v>
      </c>
      <c r="E42" s="12">
        <v>7302052005</v>
      </c>
      <c r="F42" s="12" t="s">
        <v>440</v>
      </c>
      <c r="G42" s="12">
        <f>'Form Input'!L40</f>
        <v>0</v>
      </c>
      <c r="H42" s="12">
        <f ca="1">'Form Input'!P40</f>
        <v>2</v>
      </c>
      <c r="I42" s="12">
        <f>'Form Input'!R40</f>
        <v>3</v>
      </c>
      <c r="J42" s="12">
        <f>'Form Input'!X40</f>
        <v>0</v>
      </c>
      <c r="K42" s="33">
        <f ca="1">'Form Input'!AA40</f>
        <v>0.2</v>
      </c>
      <c r="L42" s="33">
        <f ca="1">'Form Input'!AD40</f>
        <v>3</v>
      </c>
      <c r="M42" s="33">
        <f>'Form Input'!AI40</f>
        <v>3.00508987545788</v>
      </c>
    </row>
    <row r="43" spans="2:13">
      <c r="B43" s="11">
        <v>38</v>
      </c>
      <c r="C43" s="12">
        <v>730205</v>
      </c>
      <c r="D43" s="12" t="s">
        <v>437</v>
      </c>
      <c r="E43" s="12">
        <v>7302052006</v>
      </c>
      <c r="F43" s="12" t="s">
        <v>441</v>
      </c>
      <c r="G43" s="12">
        <f>'Form Input'!L41</f>
        <v>0</v>
      </c>
      <c r="H43" s="12">
        <f ca="1">'Form Input'!P41</f>
        <v>1</v>
      </c>
      <c r="I43" s="12">
        <f>'Form Input'!R41</f>
        <v>3</v>
      </c>
      <c r="J43" s="12">
        <f>'Form Input'!X41</f>
        <v>0</v>
      </c>
      <c r="K43" s="33">
        <f ca="1">'Form Input'!AA41</f>
        <v>1.2</v>
      </c>
      <c r="L43" s="33">
        <f ca="1">'Form Input'!AD41</f>
        <v>0.2</v>
      </c>
      <c r="M43" s="33">
        <f>'Form Input'!AI41</f>
        <v>3.08147001883853</v>
      </c>
    </row>
    <row r="44" spans="2:13">
      <c r="B44" s="11">
        <v>39</v>
      </c>
      <c r="C44" s="12">
        <v>730205</v>
      </c>
      <c r="D44" s="12" t="s">
        <v>437</v>
      </c>
      <c r="E44" s="12">
        <v>7302052007</v>
      </c>
      <c r="F44" s="12" t="s">
        <v>442</v>
      </c>
      <c r="G44" s="12">
        <f>'Form Input'!L42</f>
        <v>0</v>
      </c>
      <c r="H44" s="12">
        <f ca="1">'Form Input'!P42</f>
        <v>3</v>
      </c>
      <c r="I44" s="12">
        <f>'Form Input'!R42</f>
        <v>3</v>
      </c>
      <c r="J44" s="12">
        <f>'Form Input'!X42</f>
        <v>1</v>
      </c>
      <c r="K44" s="33">
        <f ca="1">'Form Input'!AA42</f>
        <v>2.6</v>
      </c>
      <c r="L44" s="33">
        <f ca="1">'Form Input'!AD42</f>
        <v>2.4</v>
      </c>
      <c r="M44" s="33">
        <f>'Form Input'!AI42</f>
        <v>1.46706630825436</v>
      </c>
    </row>
    <row r="45" spans="2:13">
      <c r="B45" s="11">
        <v>40</v>
      </c>
      <c r="C45" s="12">
        <v>730205</v>
      </c>
      <c r="D45" s="12" t="s">
        <v>437</v>
      </c>
      <c r="E45" s="12">
        <v>7302052008</v>
      </c>
      <c r="F45" s="12" t="s">
        <v>443</v>
      </c>
      <c r="G45" s="12">
        <f>'Form Input'!L43</f>
        <v>0</v>
      </c>
      <c r="H45" s="12">
        <f ca="1">'Form Input'!P43</f>
        <v>2</v>
      </c>
      <c r="I45" s="12">
        <f>'Form Input'!R43</f>
        <v>1</v>
      </c>
      <c r="J45" s="12">
        <f>'Form Input'!X43</f>
        <v>1</v>
      </c>
      <c r="K45" s="33">
        <f ca="1">'Form Input'!AA43</f>
        <v>0.4</v>
      </c>
      <c r="L45" s="33">
        <f ca="1">'Form Input'!AD43</f>
        <v>3.8</v>
      </c>
      <c r="M45" s="33">
        <f>'Form Input'!AI43</f>
        <v>1.83079836289087</v>
      </c>
    </row>
    <row r="46" spans="2:13">
      <c r="B46" s="11">
        <v>41</v>
      </c>
      <c r="C46" s="12">
        <v>730206</v>
      </c>
      <c r="D46" s="12" t="s">
        <v>444</v>
      </c>
      <c r="E46" s="12">
        <v>7302062003</v>
      </c>
      <c r="F46" s="12" t="s">
        <v>445</v>
      </c>
      <c r="G46" s="12">
        <f>'Form Input'!L44</f>
        <v>0</v>
      </c>
      <c r="H46" s="12">
        <f ca="1">'Form Input'!P44</f>
        <v>3</v>
      </c>
      <c r="I46" s="12">
        <f>'Form Input'!R44</f>
        <v>3</v>
      </c>
      <c r="J46" s="12">
        <f>'Form Input'!X44</f>
        <v>0</v>
      </c>
      <c r="K46" s="33">
        <f ca="1">'Form Input'!AA44</f>
        <v>0</v>
      </c>
      <c r="L46" s="33">
        <f ca="1">'Form Input'!AD44</f>
        <v>0.6</v>
      </c>
      <c r="M46" s="33">
        <f>'Form Input'!AI44</f>
        <v>2.31910561520147</v>
      </c>
    </row>
    <row r="47" spans="2:13">
      <c r="B47" s="11">
        <v>42</v>
      </c>
      <c r="C47" s="12">
        <v>730206</v>
      </c>
      <c r="D47" s="12" t="s">
        <v>444</v>
      </c>
      <c r="E47" s="12">
        <v>7302062004</v>
      </c>
      <c r="F47" s="12" t="s">
        <v>424</v>
      </c>
      <c r="G47" s="12">
        <f>'Form Input'!L45</f>
        <v>1</v>
      </c>
      <c r="H47" s="12">
        <f ca="1">'Form Input'!P45</f>
        <v>2</v>
      </c>
      <c r="I47" s="12">
        <f>'Form Input'!R45</f>
        <v>4</v>
      </c>
      <c r="J47" s="12">
        <f>'Form Input'!X45</f>
        <v>1</v>
      </c>
      <c r="K47" s="33">
        <f ca="1">'Form Input'!AA45</f>
        <v>3.4</v>
      </c>
      <c r="L47" s="33">
        <f ca="1">'Form Input'!AD45</f>
        <v>4</v>
      </c>
      <c r="M47" s="33">
        <f>'Form Input'!AI45</f>
        <v>3.75884138181317</v>
      </c>
    </row>
    <row r="48" spans="2:13">
      <c r="B48" s="11">
        <v>43</v>
      </c>
      <c r="C48" s="12">
        <v>730206</v>
      </c>
      <c r="D48" s="12" t="s">
        <v>444</v>
      </c>
      <c r="E48" s="12">
        <v>7302062005</v>
      </c>
      <c r="F48" s="12" t="s">
        <v>446</v>
      </c>
      <c r="G48" s="12">
        <f>'Form Input'!L46</f>
        <v>0</v>
      </c>
      <c r="H48" s="12">
        <f ca="1">'Form Input'!P46</f>
        <v>3</v>
      </c>
      <c r="I48" s="12">
        <f>'Form Input'!R46</f>
        <v>1</v>
      </c>
      <c r="J48" s="12">
        <f>'Form Input'!X46</f>
        <v>0</v>
      </c>
      <c r="K48" s="33">
        <f ca="1">'Form Input'!AA46</f>
        <v>1.6</v>
      </c>
      <c r="L48" s="33">
        <f ca="1">'Form Input'!AD46</f>
        <v>1.8</v>
      </c>
      <c r="M48" s="33">
        <f>'Form Input'!AI46</f>
        <v>2.78783910428627</v>
      </c>
    </row>
    <row r="49" spans="2:13">
      <c r="B49" s="11">
        <v>44</v>
      </c>
      <c r="C49" s="12">
        <v>730206</v>
      </c>
      <c r="D49" s="12" t="s">
        <v>444</v>
      </c>
      <c r="E49" s="12">
        <v>7302062006</v>
      </c>
      <c r="F49" s="12" t="s">
        <v>447</v>
      </c>
      <c r="G49" s="12">
        <f>'Form Input'!L47</f>
        <v>0</v>
      </c>
      <c r="H49" s="12">
        <f ca="1">'Form Input'!P47</f>
        <v>2</v>
      </c>
      <c r="I49" s="12">
        <f>'Form Input'!R47</f>
        <v>3</v>
      </c>
      <c r="J49" s="12">
        <f>'Form Input'!X47</f>
        <v>1</v>
      </c>
      <c r="K49" s="33">
        <f ca="1">'Form Input'!AA47</f>
        <v>3.2</v>
      </c>
      <c r="L49" s="33">
        <f ca="1">'Form Input'!AD47</f>
        <v>3.6</v>
      </c>
      <c r="M49" s="33">
        <f>'Form Input'!AI47</f>
        <v>3.58033078041965</v>
      </c>
    </row>
    <row r="50" spans="2:13">
      <c r="B50" s="11">
        <v>45</v>
      </c>
      <c r="C50" s="12">
        <v>730206</v>
      </c>
      <c r="D50" s="12" t="s">
        <v>444</v>
      </c>
      <c r="E50" s="12">
        <v>7302062007</v>
      </c>
      <c r="F50" s="12" t="s">
        <v>448</v>
      </c>
      <c r="G50" s="12">
        <f>'Form Input'!L48</f>
        <v>0</v>
      </c>
      <c r="H50" s="12">
        <f ca="1">'Form Input'!P48</f>
        <v>3</v>
      </c>
      <c r="I50" s="12">
        <f>'Form Input'!R48</f>
        <v>1</v>
      </c>
      <c r="J50" s="12">
        <f>'Form Input'!X48</f>
        <v>1</v>
      </c>
      <c r="K50" s="33">
        <f ca="1">'Form Input'!AA48</f>
        <v>2.2</v>
      </c>
      <c r="L50" s="33">
        <f ca="1">'Form Input'!AD48</f>
        <v>2.4</v>
      </c>
      <c r="M50" s="33">
        <f>'Form Input'!AI48</f>
        <v>1.78231257607616</v>
      </c>
    </row>
    <row r="51" spans="2:13">
      <c r="B51" s="11">
        <v>46</v>
      </c>
      <c r="C51" s="12">
        <v>730206</v>
      </c>
      <c r="D51" s="12" t="s">
        <v>444</v>
      </c>
      <c r="E51" s="12">
        <v>7302062008</v>
      </c>
      <c r="F51" s="12" t="s">
        <v>449</v>
      </c>
      <c r="G51" s="12">
        <f>'Form Input'!L49</f>
        <v>0</v>
      </c>
      <c r="H51" s="12">
        <f ca="1">'Form Input'!P49</f>
        <v>2</v>
      </c>
      <c r="I51" s="12">
        <f>'Form Input'!R49</f>
        <v>1</v>
      </c>
      <c r="J51" s="12">
        <f>'Form Input'!X49</f>
        <v>1</v>
      </c>
      <c r="K51" s="33">
        <f ca="1">'Form Input'!AA49</f>
        <v>0.2</v>
      </c>
      <c r="L51" s="33">
        <f ca="1">'Form Input'!AD49</f>
        <v>0.6</v>
      </c>
      <c r="M51" s="33">
        <f>'Form Input'!AI49</f>
        <v>3.61091076240464</v>
      </c>
    </row>
    <row r="52" spans="2:13">
      <c r="B52" s="11">
        <v>47</v>
      </c>
      <c r="C52" s="12">
        <v>730206</v>
      </c>
      <c r="D52" s="12" t="s">
        <v>444</v>
      </c>
      <c r="E52" s="12">
        <v>7302062009</v>
      </c>
      <c r="F52" s="12" t="s">
        <v>450</v>
      </c>
      <c r="G52" s="12">
        <f>'Form Input'!L50</f>
        <v>0</v>
      </c>
      <c r="H52" s="12">
        <f ca="1">'Form Input'!P50</f>
        <v>2</v>
      </c>
      <c r="I52" s="12">
        <f>'Form Input'!R50</f>
        <v>1</v>
      </c>
      <c r="J52" s="12">
        <f>'Form Input'!X50</f>
        <v>0</v>
      </c>
      <c r="K52" s="33">
        <f ca="1">'Form Input'!AA50</f>
        <v>0.6</v>
      </c>
      <c r="L52" s="33">
        <f ca="1">'Form Input'!AD50</f>
        <v>1</v>
      </c>
      <c r="M52" s="33">
        <f>'Form Input'!AI50</f>
        <v>3.01501176732252</v>
      </c>
    </row>
    <row r="53" spans="2:13">
      <c r="B53" s="11">
        <v>48</v>
      </c>
      <c r="C53" s="12">
        <v>730206</v>
      </c>
      <c r="D53" s="12" t="s">
        <v>444</v>
      </c>
      <c r="E53" s="12">
        <v>7302062010</v>
      </c>
      <c r="F53" s="12" t="s">
        <v>451</v>
      </c>
      <c r="G53" s="12">
        <f>'Form Input'!L51</f>
        <v>0</v>
      </c>
      <c r="H53" s="12">
        <f ca="1">'Form Input'!P51</f>
        <v>2</v>
      </c>
      <c r="I53" s="12">
        <f>'Form Input'!R51</f>
        <v>3</v>
      </c>
      <c r="J53" s="12">
        <f>'Form Input'!X51</f>
        <v>1</v>
      </c>
      <c r="K53" s="33">
        <f ca="1">'Form Input'!AA51</f>
        <v>0.2</v>
      </c>
      <c r="L53" s="33">
        <f ca="1">'Form Input'!AD51</f>
        <v>2.4</v>
      </c>
      <c r="M53" s="33">
        <f>'Form Input'!AI51</f>
        <v>3.85115394652814</v>
      </c>
    </row>
    <row r="54" spans="2:13">
      <c r="B54" s="11">
        <v>49</v>
      </c>
      <c r="C54" s="12">
        <v>730206</v>
      </c>
      <c r="D54" s="12" t="s">
        <v>444</v>
      </c>
      <c r="E54" s="12">
        <v>7302062011</v>
      </c>
      <c r="F54" s="12" t="s">
        <v>452</v>
      </c>
      <c r="G54" s="12">
        <f>'Form Input'!L52</f>
        <v>0</v>
      </c>
      <c r="H54" s="12">
        <f ca="1">'Form Input'!P52</f>
        <v>3</v>
      </c>
      <c r="I54" s="12">
        <f>'Form Input'!R52</f>
        <v>4</v>
      </c>
      <c r="J54" s="12">
        <f>'Form Input'!X52</f>
        <v>1</v>
      </c>
      <c r="K54" s="33">
        <f ca="1">'Form Input'!AA52</f>
        <v>1.6</v>
      </c>
      <c r="L54" s="33">
        <f ca="1">'Form Input'!AD52</f>
        <v>1.4</v>
      </c>
      <c r="M54" s="33">
        <f>'Form Input'!AI52</f>
        <v>3.65348418813368</v>
      </c>
    </row>
    <row r="55" spans="2:13">
      <c r="B55" s="11">
        <v>50</v>
      </c>
      <c r="C55" s="12">
        <v>730206</v>
      </c>
      <c r="D55" s="12" t="s">
        <v>444</v>
      </c>
      <c r="E55" s="12">
        <v>7302062012</v>
      </c>
      <c r="F55" s="12" t="s">
        <v>453</v>
      </c>
      <c r="G55" s="12">
        <f>'Form Input'!L53</f>
        <v>0</v>
      </c>
      <c r="H55" s="12">
        <f ca="1">'Form Input'!P53</f>
        <v>2</v>
      </c>
      <c r="I55" s="12">
        <f>'Form Input'!R53</f>
        <v>1</v>
      </c>
      <c r="J55" s="12">
        <f>'Form Input'!X53</f>
        <v>0</v>
      </c>
      <c r="K55" s="33">
        <f ca="1">'Form Input'!AA53</f>
        <v>3.2</v>
      </c>
      <c r="L55" s="33">
        <f ca="1">'Form Input'!AD53</f>
        <v>2.2</v>
      </c>
      <c r="M55" s="33">
        <f>'Form Input'!AI53</f>
        <v>3.2950290465933</v>
      </c>
    </row>
    <row r="56" spans="2:13">
      <c r="B56" s="11">
        <v>51</v>
      </c>
      <c r="C56" s="12">
        <v>730206</v>
      </c>
      <c r="D56" s="12" t="s">
        <v>444</v>
      </c>
      <c r="E56" s="12">
        <v>7302062013</v>
      </c>
      <c r="F56" s="12" t="s">
        <v>454</v>
      </c>
      <c r="G56" s="12">
        <f>'Form Input'!L54</f>
        <v>0</v>
      </c>
      <c r="H56" s="12">
        <f ca="1">'Form Input'!P54</f>
        <v>2</v>
      </c>
      <c r="I56" s="12">
        <f>'Form Input'!R54</f>
        <v>1</v>
      </c>
      <c r="J56" s="12">
        <f>'Form Input'!X54</f>
        <v>0</v>
      </c>
      <c r="K56" s="33">
        <f ca="1">'Form Input'!AA54</f>
        <v>0</v>
      </c>
      <c r="L56" s="33">
        <f ca="1">'Form Input'!AD54</f>
        <v>3</v>
      </c>
      <c r="M56" s="33">
        <f>'Form Input'!AI54</f>
        <v>1.23297526750181</v>
      </c>
    </row>
    <row r="57" spans="2:13">
      <c r="B57" s="11">
        <v>52</v>
      </c>
      <c r="C57" s="12">
        <v>730206</v>
      </c>
      <c r="D57" s="12" t="s">
        <v>444</v>
      </c>
      <c r="E57" s="12">
        <v>7302062014</v>
      </c>
      <c r="F57" s="12" t="s">
        <v>455</v>
      </c>
      <c r="G57" s="12">
        <f>'Form Input'!L55</f>
        <v>0</v>
      </c>
      <c r="H57" s="12">
        <f ca="1">'Form Input'!P55</f>
        <v>2</v>
      </c>
      <c r="I57" s="12">
        <f>'Form Input'!R55</f>
        <v>4</v>
      </c>
      <c r="J57" s="12">
        <f>'Form Input'!X55</f>
        <v>0</v>
      </c>
      <c r="K57" s="33">
        <f ca="1">'Form Input'!AA55</f>
        <v>0.6</v>
      </c>
      <c r="L57" s="33">
        <f ca="1">'Form Input'!AD55</f>
        <v>3.6</v>
      </c>
      <c r="M57" s="33">
        <f>'Form Input'!AI55</f>
        <v>3.54948555554536</v>
      </c>
    </row>
    <row r="58" spans="2:13">
      <c r="B58" s="11">
        <v>53</v>
      </c>
      <c r="C58" s="12">
        <v>730206</v>
      </c>
      <c r="D58" s="12" t="s">
        <v>444</v>
      </c>
      <c r="E58" s="12">
        <v>7302062015</v>
      </c>
      <c r="F58" s="12" t="s">
        <v>27</v>
      </c>
      <c r="G58" s="12">
        <f>'Form Input'!L56</f>
        <v>0</v>
      </c>
      <c r="H58" s="12">
        <f ca="1">'Form Input'!P56</f>
        <v>2</v>
      </c>
      <c r="I58" s="12">
        <f>'Form Input'!R56</f>
        <v>4</v>
      </c>
      <c r="J58" s="12">
        <f>'Form Input'!X56</f>
        <v>0</v>
      </c>
      <c r="K58" s="33">
        <f ca="1">'Form Input'!AA56</f>
        <v>1.6</v>
      </c>
      <c r="L58" s="33">
        <f ca="1">'Form Input'!AD56</f>
        <v>2.8</v>
      </c>
      <c r="M58" s="33">
        <f>'Form Input'!AI56</f>
        <v>0.909113027122467</v>
      </c>
    </row>
    <row r="59" spans="2:13">
      <c r="B59" s="11">
        <v>54</v>
      </c>
      <c r="C59" s="12">
        <v>730206</v>
      </c>
      <c r="D59" s="12" t="s">
        <v>444</v>
      </c>
      <c r="E59" s="12">
        <v>7302062016</v>
      </c>
      <c r="F59" s="12" t="s">
        <v>456</v>
      </c>
      <c r="G59" s="12">
        <f>'Form Input'!L57</f>
        <v>0</v>
      </c>
      <c r="H59" s="12">
        <f ca="1">'Form Input'!P57</f>
        <v>2</v>
      </c>
      <c r="I59" s="12">
        <f>'Form Input'!R57</f>
        <v>3</v>
      </c>
      <c r="J59" s="12">
        <f>'Form Input'!X57</f>
        <v>0</v>
      </c>
      <c r="K59" s="33">
        <f ca="1">'Form Input'!AA57</f>
        <v>2.4</v>
      </c>
      <c r="L59" s="33">
        <f ca="1">'Form Input'!AD57</f>
        <v>0.6</v>
      </c>
      <c r="M59" s="33">
        <f>'Form Input'!AI57</f>
        <v>2.30225139734617</v>
      </c>
    </row>
    <row r="60" spans="2:13">
      <c r="B60" s="11">
        <v>55</v>
      </c>
      <c r="C60" s="12">
        <v>730206</v>
      </c>
      <c r="D60" s="12" t="s">
        <v>444</v>
      </c>
      <c r="E60" s="12">
        <v>7302062017</v>
      </c>
      <c r="F60" s="12" t="s">
        <v>457</v>
      </c>
      <c r="G60" s="12">
        <f>'Form Input'!L58</f>
        <v>0</v>
      </c>
      <c r="H60" s="12">
        <f ca="1">'Form Input'!P58</f>
        <v>1</v>
      </c>
      <c r="I60" s="12">
        <f>'Form Input'!R58</f>
        <v>1</v>
      </c>
      <c r="J60" s="12">
        <f>'Form Input'!X58</f>
        <v>0</v>
      </c>
      <c r="K60" s="33">
        <f ca="1">'Form Input'!AA58</f>
        <v>2.2</v>
      </c>
      <c r="L60" s="33">
        <f ca="1">'Form Input'!AD58</f>
        <v>0.8</v>
      </c>
      <c r="M60" s="33">
        <f>'Form Input'!AI58</f>
        <v>1.64123454840156</v>
      </c>
    </row>
    <row r="61" spans="2:13">
      <c r="B61" s="11">
        <v>56</v>
      </c>
      <c r="C61" s="12">
        <v>730206</v>
      </c>
      <c r="D61" s="12" t="s">
        <v>444</v>
      </c>
      <c r="E61" s="12">
        <v>7302062018</v>
      </c>
      <c r="F61" s="12" t="s">
        <v>458</v>
      </c>
      <c r="G61" s="12">
        <f>'Form Input'!L59</f>
        <v>0</v>
      </c>
      <c r="H61" s="12">
        <f ca="1">'Form Input'!P59</f>
        <v>2</v>
      </c>
      <c r="I61" s="12">
        <f>'Form Input'!R59</f>
        <v>3</v>
      </c>
      <c r="J61" s="12">
        <f>'Form Input'!X59</f>
        <v>0</v>
      </c>
      <c r="K61" s="33">
        <f ca="1">'Form Input'!AA59</f>
        <v>0</v>
      </c>
      <c r="L61" s="33">
        <f ca="1">'Form Input'!AD59</f>
        <v>4</v>
      </c>
      <c r="M61" s="33">
        <f>'Form Input'!AI59</f>
        <v>1.93881386909946</v>
      </c>
    </row>
    <row r="62" spans="2:13">
      <c r="B62" s="11">
        <v>57</v>
      </c>
      <c r="C62" s="12">
        <v>730206</v>
      </c>
      <c r="D62" s="12" t="s">
        <v>444</v>
      </c>
      <c r="E62" s="12">
        <v>7302062019</v>
      </c>
      <c r="F62" s="12" t="s">
        <v>459</v>
      </c>
      <c r="G62" s="12">
        <f>'Form Input'!L60</f>
        <v>0</v>
      </c>
      <c r="H62" s="12">
        <f ca="1">'Form Input'!P60</f>
        <v>2</v>
      </c>
      <c r="I62" s="12">
        <f>'Form Input'!R60</f>
        <v>2</v>
      </c>
      <c r="J62" s="12">
        <f>'Form Input'!X60</f>
        <v>0</v>
      </c>
      <c r="K62" s="33">
        <f ca="1">'Form Input'!AA60</f>
        <v>0.8</v>
      </c>
      <c r="L62" s="33">
        <f ca="1">'Form Input'!AD60</f>
        <v>1</v>
      </c>
      <c r="M62" s="33">
        <f>'Form Input'!AI60</f>
        <v>1.97837839965915</v>
      </c>
    </row>
    <row r="63" spans="2:13">
      <c r="B63" s="11">
        <v>58</v>
      </c>
      <c r="C63" s="12">
        <v>730207</v>
      </c>
      <c r="D63" s="12" t="s">
        <v>460</v>
      </c>
      <c r="E63" s="12">
        <v>7302072004</v>
      </c>
      <c r="F63" s="12" t="s">
        <v>434</v>
      </c>
      <c r="G63" s="12">
        <f>'Form Input'!L61</f>
        <v>0</v>
      </c>
      <c r="H63" s="12">
        <f ca="1">'Form Input'!P61</f>
        <v>2</v>
      </c>
      <c r="I63" s="12">
        <f>'Form Input'!R61</f>
        <v>3</v>
      </c>
      <c r="J63" s="12">
        <f>'Form Input'!X61</f>
        <v>1</v>
      </c>
      <c r="K63" s="33">
        <f ca="1">'Form Input'!AA61</f>
        <v>0</v>
      </c>
      <c r="L63" s="33">
        <f ca="1">'Form Input'!AD61</f>
        <v>0.6</v>
      </c>
      <c r="M63" s="33">
        <f>'Form Input'!AI61</f>
        <v>3.90916100265683</v>
      </c>
    </row>
    <row r="64" spans="2:13">
      <c r="B64" s="11">
        <v>59</v>
      </c>
      <c r="C64" s="12">
        <v>730207</v>
      </c>
      <c r="D64" s="12" t="s">
        <v>460</v>
      </c>
      <c r="E64" s="12">
        <v>7302072005</v>
      </c>
      <c r="F64" s="12" t="s">
        <v>461</v>
      </c>
      <c r="G64" s="12">
        <f>'Form Input'!L62</f>
        <v>0</v>
      </c>
      <c r="H64" s="12">
        <f ca="1">'Form Input'!P62</f>
        <v>2</v>
      </c>
      <c r="I64" s="12">
        <f>'Form Input'!R62</f>
        <v>4</v>
      </c>
      <c r="J64" s="12">
        <f>'Form Input'!X62</f>
        <v>1</v>
      </c>
      <c r="K64" s="33">
        <f ca="1">'Form Input'!AA62</f>
        <v>2.4</v>
      </c>
      <c r="L64" s="33">
        <f ca="1">'Form Input'!AD62</f>
        <v>2.8</v>
      </c>
      <c r="M64" s="33">
        <f>'Form Input'!AI62</f>
        <v>3.43094038655132</v>
      </c>
    </row>
    <row r="65" spans="2:13">
      <c r="B65" s="11">
        <v>60</v>
      </c>
      <c r="C65" s="12">
        <v>730207</v>
      </c>
      <c r="D65" s="12" t="s">
        <v>460</v>
      </c>
      <c r="E65" s="12">
        <v>7302072006</v>
      </c>
      <c r="F65" s="12" t="s">
        <v>462</v>
      </c>
      <c r="G65" s="12">
        <f>'Form Input'!L63</f>
        <v>0</v>
      </c>
      <c r="H65" s="12">
        <f ca="1">'Form Input'!P63</f>
        <v>3</v>
      </c>
      <c r="I65" s="12">
        <f>'Form Input'!R63</f>
        <v>3</v>
      </c>
      <c r="J65" s="12">
        <f>'Form Input'!X63</f>
        <v>1</v>
      </c>
      <c r="K65" s="33">
        <f ca="1">'Form Input'!AA63</f>
        <v>3.8</v>
      </c>
      <c r="L65" s="33">
        <f ca="1">'Form Input'!AD63</f>
        <v>3.4</v>
      </c>
      <c r="M65" s="33">
        <f>'Form Input'!AI63</f>
        <v>2.84329871924955</v>
      </c>
    </row>
    <row r="66" spans="2:13">
      <c r="B66" s="11">
        <v>61</v>
      </c>
      <c r="C66" s="12">
        <v>730207</v>
      </c>
      <c r="D66" s="12" t="s">
        <v>460</v>
      </c>
      <c r="E66" s="12">
        <v>7302072007</v>
      </c>
      <c r="F66" s="12" t="s">
        <v>463</v>
      </c>
      <c r="G66" s="12">
        <f>'Form Input'!L64</f>
        <v>0</v>
      </c>
      <c r="H66" s="12">
        <f ca="1">'Form Input'!P64</f>
        <v>3</v>
      </c>
      <c r="I66" s="12">
        <f>'Form Input'!R64</f>
        <v>3</v>
      </c>
      <c r="J66" s="12">
        <f>'Form Input'!X64</f>
        <v>0</v>
      </c>
      <c r="K66" s="33">
        <f ca="1">'Form Input'!AA64</f>
        <v>4</v>
      </c>
      <c r="L66" s="33">
        <f ca="1">'Form Input'!AD64</f>
        <v>3</v>
      </c>
      <c r="M66" s="33">
        <f>'Form Input'!AI64</f>
        <v>1.48534065896633</v>
      </c>
    </row>
    <row r="67" spans="2:13">
      <c r="B67" s="11">
        <v>62</v>
      </c>
      <c r="C67" s="12">
        <v>730207</v>
      </c>
      <c r="D67" s="12" t="s">
        <v>460</v>
      </c>
      <c r="E67" s="12">
        <v>7302072008</v>
      </c>
      <c r="F67" s="12" t="s">
        <v>464</v>
      </c>
      <c r="G67" s="12">
        <f>'Form Input'!L65</f>
        <v>0</v>
      </c>
      <c r="H67" s="12">
        <f ca="1">'Form Input'!P65</f>
        <v>2</v>
      </c>
      <c r="I67" s="12">
        <f>'Form Input'!R65</f>
        <v>4</v>
      </c>
      <c r="J67" s="12">
        <f>'Form Input'!X65</f>
        <v>0</v>
      </c>
      <c r="K67" s="33">
        <f ca="1">'Form Input'!AA65</f>
        <v>0.4</v>
      </c>
      <c r="L67" s="33">
        <f ca="1">'Form Input'!AD65</f>
        <v>1.8</v>
      </c>
      <c r="M67" s="33">
        <f>'Form Input'!AI65</f>
        <v>2.80495108597065</v>
      </c>
    </row>
    <row r="68" spans="2:13">
      <c r="B68" s="11">
        <v>63</v>
      </c>
      <c r="C68" s="12">
        <v>730207</v>
      </c>
      <c r="D68" s="12" t="s">
        <v>460</v>
      </c>
      <c r="E68" s="12">
        <v>7302072009</v>
      </c>
      <c r="F68" s="12" t="s">
        <v>465</v>
      </c>
      <c r="G68" s="12">
        <f>'Form Input'!L66</f>
        <v>0</v>
      </c>
      <c r="H68" s="12">
        <f ca="1">'Form Input'!P66</f>
        <v>2</v>
      </c>
      <c r="I68" s="12">
        <f>'Form Input'!R66</f>
        <v>3</v>
      </c>
      <c r="J68" s="12">
        <f>'Form Input'!X66</f>
        <v>0</v>
      </c>
      <c r="K68" s="33">
        <f ca="1">'Form Input'!AA66</f>
        <v>4</v>
      </c>
      <c r="L68" s="33">
        <f ca="1">'Form Input'!AD66</f>
        <v>0.6</v>
      </c>
      <c r="M68" s="33">
        <f>'Form Input'!AI66</f>
        <v>3.74641518310667</v>
      </c>
    </row>
    <row r="69" spans="2:13">
      <c r="B69" s="11">
        <v>64</v>
      </c>
      <c r="C69" s="12">
        <v>730207</v>
      </c>
      <c r="D69" s="12" t="s">
        <v>460</v>
      </c>
      <c r="E69" s="12">
        <v>7302072010</v>
      </c>
      <c r="F69" s="12" t="s">
        <v>466</v>
      </c>
      <c r="G69" s="12">
        <f>'Form Input'!L67</f>
        <v>0</v>
      </c>
      <c r="H69" s="12">
        <f ca="1">'Form Input'!P67</f>
        <v>3</v>
      </c>
      <c r="I69" s="12">
        <f>'Form Input'!R67</f>
        <v>4</v>
      </c>
      <c r="J69" s="12">
        <f>'Form Input'!X67</f>
        <v>0</v>
      </c>
      <c r="K69" s="33">
        <f ca="1">'Form Input'!AA67</f>
        <v>3.4</v>
      </c>
      <c r="L69" s="33">
        <f ca="1">'Form Input'!AD67</f>
        <v>3.4</v>
      </c>
      <c r="M69" s="33">
        <f>'Form Input'!AI67</f>
        <v>0.877435111258301</v>
      </c>
    </row>
    <row r="70" spans="2:13">
      <c r="B70" s="11">
        <v>65</v>
      </c>
      <c r="C70" s="12">
        <v>730207</v>
      </c>
      <c r="D70" s="12" t="s">
        <v>460</v>
      </c>
      <c r="E70" s="12">
        <v>7302072011</v>
      </c>
      <c r="F70" s="12" t="s">
        <v>467</v>
      </c>
      <c r="G70" s="12">
        <f>'Form Input'!L68</f>
        <v>0</v>
      </c>
      <c r="H70" s="12">
        <f ca="1">'Form Input'!P68</f>
        <v>2</v>
      </c>
      <c r="I70" s="12">
        <f>'Form Input'!R68</f>
        <v>3</v>
      </c>
      <c r="J70" s="12">
        <f>'Form Input'!X68</f>
        <v>0</v>
      </c>
      <c r="K70" s="33">
        <f ca="1">'Form Input'!AA68</f>
        <v>0.4</v>
      </c>
      <c r="L70" s="33">
        <f ca="1">'Form Input'!AD68</f>
        <v>3.8</v>
      </c>
      <c r="M70" s="33">
        <f>'Form Input'!AI68</f>
        <v>3.44737577725605</v>
      </c>
    </row>
    <row r="71" spans="2:13">
      <c r="B71" s="11">
        <v>66</v>
      </c>
      <c r="C71" s="12">
        <v>730207</v>
      </c>
      <c r="D71" s="12" t="s">
        <v>460</v>
      </c>
      <c r="E71" s="12">
        <v>7302072012</v>
      </c>
      <c r="F71" s="12" t="s">
        <v>468</v>
      </c>
      <c r="G71" s="12">
        <f>'Form Input'!L69</f>
        <v>0</v>
      </c>
      <c r="H71" s="12">
        <f ca="1">'Form Input'!P69</f>
        <v>2</v>
      </c>
      <c r="I71" s="12">
        <f>'Form Input'!R69</f>
        <v>3</v>
      </c>
      <c r="J71" s="12">
        <f>'Form Input'!X69</f>
        <v>0</v>
      </c>
      <c r="K71" s="33">
        <f ca="1">'Form Input'!AA69</f>
        <v>4</v>
      </c>
      <c r="L71" s="33">
        <f ca="1">'Form Input'!AD69</f>
        <v>3.2</v>
      </c>
      <c r="M71" s="33">
        <f>'Form Input'!AI69</f>
        <v>3.17916045012285</v>
      </c>
    </row>
    <row r="72" spans="2:13">
      <c r="B72" s="11">
        <v>67</v>
      </c>
      <c r="C72" s="29">
        <v>730207</v>
      </c>
      <c r="D72" s="29" t="s">
        <v>460</v>
      </c>
      <c r="E72" s="29">
        <v>7302072013</v>
      </c>
      <c r="F72" s="29" t="s">
        <v>469</v>
      </c>
      <c r="G72" s="12">
        <f>'Form Input'!L70</f>
        <v>0</v>
      </c>
      <c r="H72" s="12">
        <f ca="1">'Form Input'!P70</f>
        <v>2</v>
      </c>
      <c r="I72" s="12">
        <f>'Form Input'!R70</f>
        <v>3</v>
      </c>
      <c r="J72" s="12">
        <f>'Form Input'!X70</f>
        <v>0</v>
      </c>
      <c r="K72" s="33">
        <f ca="1">'Form Input'!AA70</f>
        <v>3</v>
      </c>
      <c r="L72" s="33">
        <f ca="1">'Form Input'!AD70</f>
        <v>0.8</v>
      </c>
      <c r="M72" s="33">
        <f>'Form Input'!AI70</f>
        <v>1.80119477144319</v>
      </c>
    </row>
    <row r="73" spans="2:13">
      <c r="B73" s="34">
        <v>68</v>
      </c>
      <c r="C73" s="31">
        <v>730207</v>
      </c>
      <c r="D73" s="31" t="s">
        <v>460</v>
      </c>
      <c r="E73" s="31">
        <v>7302072014</v>
      </c>
      <c r="F73" s="31" t="s">
        <v>470</v>
      </c>
      <c r="G73" s="12">
        <f>'Form Input'!L71</f>
        <v>4</v>
      </c>
      <c r="H73" s="12">
        <f ca="1">'Form Input'!P71</f>
        <v>3</v>
      </c>
      <c r="I73" s="12">
        <f>'Form Input'!R71</f>
        <v>4</v>
      </c>
      <c r="J73" s="12">
        <f>'Form Input'!X71</f>
        <v>2</v>
      </c>
      <c r="K73" s="33">
        <f ca="1">'Form Input'!AA71</f>
        <v>0.8</v>
      </c>
      <c r="L73" s="33">
        <f ca="1">'Form Input'!AD71</f>
        <v>2</v>
      </c>
      <c r="M73" s="33">
        <f>'Form Input'!AI71</f>
        <v>2.40130947181613</v>
      </c>
    </row>
    <row r="74" spans="2:13">
      <c r="B74" s="34">
        <v>69</v>
      </c>
      <c r="C74" s="31">
        <v>730207</v>
      </c>
      <c r="D74" s="31" t="s">
        <v>460</v>
      </c>
      <c r="E74" s="31">
        <v>7302072015</v>
      </c>
      <c r="F74" s="31" t="s">
        <v>471</v>
      </c>
      <c r="G74" s="12">
        <f>'Form Input'!L72</f>
        <v>4</v>
      </c>
      <c r="H74" s="12">
        <f ca="1">'Form Input'!P72</f>
        <v>3</v>
      </c>
      <c r="I74" s="12">
        <f>'Form Input'!R72</f>
        <v>4</v>
      </c>
      <c r="J74" s="12">
        <f>'Form Input'!X72</f>
        <v>2</v>
      </c>
      <c r="K74" s="33">
        <f ca="1">'Form Input'!AA72</f>
        <v>4</v>
      </c>
      <c r="L74" s="33">
        <f ca="1">'Form Input'!AD72</f>
        <v>3</v>
      </c>
      <c r="M74" s="33">
        <f>'Form Input'!AI72</f>
        <v>1.45322013774067</v>
      </c>
    </row>
    <row r="75" spans="2:13">
      <c r="B75" s="34">
        <v>70</v>
      </c>
      <c r="C75" s="31">
        <v>730207</v>
      </c>
      <c r="D75" s="31" t="s">
        <v>460</v>
      </c>
      <c r="E75" s="31">
        <v>7302072016</v>
      </c>
      <c r="F75" s="31" t="s">
        <v>472</v>
      </c>
      <c r="G75" s="12">
        <f>'Form Input'!L73</f>
        <v>3</v>
      </c>
      <c r="H75" s="12">
        <f ca="1">'Form Input'!P73</f>
        <v>2</v>
      </c>
      <c r="I75" s="12">
        <f>'Form Input'!R73</f>
        <v>3</v>
      </c>
      <c r="J75" s="12">
        <f>'Form Input'!X73</f>
        <v>3</v>
      </c>
      <c r="K75" s="33">
        <f ca="1">'Form Input'!AA73</f>
        <v>2.4</v>
      </c>
      <c r="L75" s="33">
        <f ca="1">'Form Input'!AD73</f>
        <v>0.4</v>
      </c>
      <c r="M75" s="33">
        <f>'Form Input'!AI73</f>
        <v>1.24559801968751</v>
      </c>
    </row>
    <row r="76" spans="2:13">
      <c r="B76" s="34">
        <v>71</v>
      </c>
      <c r="C76" s="31">
        <v>730207</v>
      </c>
      <c r="D76" s="31" t="s">
        <v>460</v>
      </c>
      <c r="E76" s="31">
        <v>7302072017</v>
      </c>
      <c r="F76" s="31" t="s">
        <v>473</v>
      </c>
      <c r="G76" s="12">
        <f>'Form Input'!L74</f>
        <v>4</v>
      </c>
      <c r="H76" s="12">
        <f ca="1">'Form Input'!P74</f>
        <v>2</v>
      </c>
      <c r="I76" s="12">
        <f>'Form Input'!R74</f>
        <v>4</v>
      </c>
      <c r="J76" s="12">
        <f>'Form Input'!X74</f>
        <v>4</v>
      </c>
      <c r="K76" s="33">
        <f ca="1">'Form Input'!AA74</f>
        <v>3.4</v>
      </c>
      <c r="L76" s="33">
        <f ca="1">'Form Input'!AD74</f>
        <v>0.6</v>
      </c>
      <c r="M76" s="33">
        <f>'Form Input'!AI74</f>
        <v>1.62120478971952</v>
      </c>
    </row>
    <row r="77" spans="2:13">
      <c r="B77" s="34">
        <v>72</v>
      </c>
      <c r="C77" s="31">
        <v>730208</v>
      </c>
      <c r="D77" s="31" t="s">
        <v>474</v>
      </c>
      <c r="E77" s="31">
        <v>7302082002</v>
      </c>
      <c r="F77" s="31" t="s">
        <v>475</v>
      </c>
      <c r="G77" s="12">
        <f>'Form Input'!L75</f>
        <v>4</v>
      </c>
      <c r="H77" s="12">
        <f ca="1">'Form Input'!P75</f>
        <v>1</v>
      </c>
      <c r="I77" s="12">
        <f>'Form Input'!R75</f>
        <v>4</v>
      </c>
      <c r="J77" s="12">
        <f>'Form Input'!X75</f>
        <v>0</v>
      </c>
      <c r="K77" s="33">
        <f ca="1">'Form Input'!AA75</f>
        <v>3.4</v>
      </c>
      <c r="L77" s="33">
        <f ca="1">'Form Input'!AD75</f>
        <v>2.4</v>
      </c>
      <c r="M77" s="33">
        <f>'Form Input'!AI75</f>
        <v>3.67990499409658</v>
      </c>
    </row>
    <row r="78" spans="2:13">
      <c r="B78" s="34">
        <v>73</v>
      </c>
      <c r="C78" s="31">
        <v>730208</v>
      </c>
      <c r="D78" s="31" t="s">
        <v>474</v>
      </c>
      <c r="E78" s="31">
        <v>7302082003</v>
      </c>
      <c r="F78" s="31" t="s">
        <v>474</v>
      </c>
      <c r="G78" s="12">
        <f>'Form Input'!L76</f>
        <v>4</v>
      </c>
      <c r="H78" s="12">
        <f ca="1">'Form Input'!P76</f>
        <v>2</v>
      </c>
      <c r="I78" s="12">
        <f>'Form Input'!R76</f>
        <v>3</v>
      </c>
      <c r="J78" s="12">
        <f>'Form Input'!X76</f>
        <v>0</v>
      </c>
      <c r="K78" s="33">
        <f ca="1">'Form Input'!AA76</f>
        <v>3.4</v>
      </c>
      <c r="L78" s="33">
        <f ca="1">'Form Input'!AD76</f>
        <v>0.2</v>
      </c>
      <c r="M78" s="33">
        <f>'Form Input'!AI76</f>
        <v>3.06050993835949</v>
      </c>
    </row>
    <row r="79" spans="2:13">
      <c r="B79" s="34">
        <v>74</v>
      </c>
      <c r="C79" s="31">
        <v>730208</v>
      </c>
      <c r="D79" s="31" t="s">
        <v>474</v>
      </c>
      <c r="E79" s="31">
        <v>7302082004</v>
      </c>
      <c r="F79" s="31" t="s">
        <v>476</v>
      </c>
      <c r="G79" s="12">
        <f>'Form Input'!L77</f>
        <v>4</v>
      </c>
      <c r="H79" s="12">
        <f ca="1">'Form Input'!P77</f>
        <v>2</v>
      </c>
      <c r="I79" s="12">
        <f>'Form Input'!R77</f>
        <v>1</v>
      </c>
      <c r="J79" s="12">
        <f>'Form Input'!X77</f>
        <v>0</v>
      </c>
      <c r="K79" s="33">
        <f ca="1">'Form Input'!AA77</f>
        <v>1.4</v>
      </c>
      <c r="L79" s="33">
        <f ca="1">'Form Input'!AD77</f>
        <v>1.2</v>
      </c>
      <c r="M79" s="33">
        <f>'Form Input'!AI77</f>
        <v>1.61011368597964</v>
      </c>
    </row>
    <row r="80" spans="2:13">
      <c r="B80" s="34">
        <v>75</v>
      </c>
      <c r="C80" s="31">
        <v>730208</v>
      </c>
      <c r="D80" s="31" t="s">
        <v>474</v>
      </c>
      <c r="E80" s="31">
        <v>7302082005</v>
      </c>
      <c r="F80" s="31" t="s">
        <v>477</v>
      </c>
      <c r="G80" s="12">
        <f>'Form Input'!L78</f>
        <v>4</v>
      </c>
      <c r="H80" s="12">
        <f ca="1">'Form Input'!P78</f>
        <v>2</v>
      </c>
      <c r="I80" s="12">
        <f>'Form Input'!R78</f>
        <v>2</v>
      </c>
      <c r="J80" s="12">
        <f>'Form Input'!X78</f>
        <v>0</v>
      </c>
      <c r="K80" s="33">
        <f ca="1">'Form Input'!AA78</f>
        <v>4</v>
      </c>
      <c r="L80" s="33">
        <f ca="1">'Form Input'!AD78</f>
        <v>3</v>
      </c>
      <c r="M80" s="33">
        <f>'Form Input'!AI78</f>
        <v>0.47766948240514</v>
      </c>
    </row>
    <row r="81" spans="2:13">
      <c r="B81" s="34">
        <v>76</v>
      </c>
      <c r="C81" s="31">
        <v>730208</v>
      </c>
      <c r="D81" s="31" t="s">
        <v>474</v>
      </c>
      <c r="E81" s="31">
        <v>7302082006</v>
      </c>
      <c r="F81" s="31" t="s">
        <v>478</v>
      </c>
      <c r="G81" s="12">
        <f>'Form Input'!L79</f>
        <v>4</v>
      </c>
      <c r="H81" s="12">
        <f ca="1">'Form Input'!P79</f>
        <v>2</v>
      </c>
      <c r="I81" s="12">
        <f>'Form Input'!R79</f>
        <v>3</v>
      </c>
      <c r="J81" s="12">
        <f>'Form Input'!X79</f>
        <v>0</v>
      </c>
      <c r="K81" s="33">
        <f ca="1">'Form Input'!AA79</f>
        <v>2.8</v>
      </c>
      <c r="L81" s="33">
        <f ca="1">'Form Input'!AD79</f>
        <v>1.4</v>
      </c>
      <c r="M81" s="33">
        <f>'Form Input'!AI79</f>
        <v>2.69020700580617</v>
      </c>
    </row>
    <row r="82" spans="2:13">
      <c r="B82" s="34">
        <v>77</v>
      </c>
      <c r="C82" s="31">
        <v>730208</v>
      </c>
      <c r="D82" s="31" t="s">
        <v>474</v>
      </c>
      <c r="E82" s="31">
        <v>7302082007</v>
      </c>
      <c r="F82" s="31" t="s">
        <v>479</v>
      </c>
      <c r="G82" s="12">
        <f>'Form Input'!L80</f>
        <v>4</v>
      </c>
      <c r="H82" s="12">
        <f ca="1">'Form Input'!P80</f>
        <v>3</v>
      </c>
      <c r="I82" s="12">
        <f>'Form Input'!R80</f>
        <v>1</v>
      </c>
      <c r="J82" s="12">
        <f>'Form Input'!X80</f>
        <v>1</v>
      </c>
      <c r="K82" s="33">
        <f ca="1">'Form Input'!AA80</f>
        <v>2.2</v>
      </c>
      <c r="L82" s="33">
        <f ca="1">'Form Input'!AD80</f>
        <v>3.8</v>
      </c>
      <c r="M82" s="33">
        <f>'Form Input'!AI80</f>
        <v>2.27885836263698</v>
      </c>
    </row>
    <row r="83" spans="2:13">
      <c r="B83" s="34">
        <v>78</v>
      </c>
      <c r="C83" s="31">
        <v>730208</v>
      </c>
      <c r="D83" s="31" t="s">
        <v>474</v>
      </c>
      <c r="E83" s="31">
        <v>7302082008</v>
      </c>
      <c r="F83" s="31" t="s">
        <v>480</v>
      </c>
      <c r="G83" s="12">
        <f>'Form Input'!L81</f>
        <v>4</v>
      </c>
      <c r="H83" s="12">
        <f ca="1">'Form Input'!P81</f>
        <v>2</v>
      </c>
      <c r="I83" s="12">
        <f>'Form Input'!R81</f>
        <v>2</v>
      </c>
      <c r="J83" s="12">
        <f>'Form Input'!X81</f>
        <v>1</v>
      </c>
      <c r="K83" s="33">
        <f ca="1">'Form Input'!AA81</f>
        <v>1.8</v>
      </c>
      <c r="L83" s="33">
        <f ca="1">'Form Input'!AD81</f>
        <v>0.8</v>
      </c>
      <c r="M83" s="33">
        <f>'Form Input'!AI81</f>
        <v>3.26130695309737</v>
      </c>
    </row>
    <row r="84" spans="2:13">
      <c r="B84" s="34">
        <v>79</v>
      </c>
      <c r="C84" s="31">
        <v>730208</v>
      </c>
      <c r="D84" s="31" t="s">
        <v>474</v>
      </c>
      <c r="E84" s="31">
        <v>7302082009</v>
      </c>
      <c r="F84" s="31" t="s">
        <v>481</v>
      </c>
      <c r="G84" s="12">
        <f>'Form Input'!L82</f>
        <v>4</v>
      </c>
      <c r="H84" s="12">
        <f ca="1">'Form Input'!P82</f>
        <v>2</v>
      </c>
      <c r="I84" s="12">
        <f>'Form Input'!R82</f>
        <v>3</v>
      </c>
      <c r="J84" s="12">
        <f>'Form Input'!X82</f>
        <v>2</v>
      </c>
      <c r="K84" s="33">
        <f ca="1">'Form Input'!AA82</f>
        <v>0.2</v>
      </c>
      <c r="L84" s="33">
        <f ca="1">'Form Input'!AD82</f>
        <v>0.6</v>
      </c>
      <c r="M84" s="33">
        <f>'Form Input'!AI82</f>
        <v>2.18417053229967</v>
      </c>
    </row>
    <row r="85" spans="2:13">
      <c r="B85" s="34">
        <v>80</v>
      </c>
      <c r="C85" s="31">
        <v>730208</v>
      </c>
      <c r="D85" s="31" t="s">
        <v>474</v>
      </c>
      <c r="E85" s="31">
        <v>7302082010</v>
      </c>
      <c r="F85" s="31" t="s">
        <v>482</v>
      </c>
      <c r="G85" s="12">
        <f>'Form Input'!L83</f>
        <v>2</v>
      </c>
      <c r="H85" s="12">
        <f ca="1">'Form Input'!P83</f>
        <v>2</v>
      </c>
      <c r="I85" s="12">
        <f>'Form Input'!R83</f>
        <v>4</v>
      </c>
      <c r="J85" s="12">
        <f>'Form Input'!X83</f>
        <v>2</v>
      </c>
      <c r="K85" s="33">
        <f ca="1">'Form Input'!AA83</f>
        <v>0.4</v>
      </c>
      <c r="L85" s="33">
        <f ca="1">'Form Input'!AD83</f>
        <v>2.4</v>
      </c>
      <c r="M85" s="33">
        <f>'Form Input'!AI83</f>
        <v>3.16743686504911</v>
      </c>
    </row>
    <row r="86" spans="2:13">
      <c r="B86" s="34">
        <v>81</v>
      </c>
      <c r="C86" s="31">
        <v>730208</v>
      </c>
      <c r="D86" s="31" t="s">
        <v>474</v>
      </c>
      <c r="E86" s="31">
        <v>7302082011</v>
      </c>
      <c r="F86" s="31" t="s">
        <v>483</v>
      </c>
      <c r="G86" s="12">
        <f>'Form Input'!L84</f>
        <v>4</v>
      </c>
      <c r="H86" s="12">
        <f ca="1">'Form Input'!P84</f>
        <v>1</v>
      </c>
      <c r="I86" s="12">
        <f>'Form Input'!R84</f>
        <v>3</v>
      </c>
      <c r="J86" s="12">
        <f>'Form Input'!X84</f>
        <v>3</v>
      </c>
      <c r="K86" s="33">
        <f ca="1">'Form Input'!AA84</f>
        <v>1.2</v>
      </c>
      <c r="L86" s="33">
        <f ca="1">'Form Input'!AD84</f>
        <v>2.6</v>
      </c>
      <c r="M86" s="33">
        <f>'Form Input'!AI84</f>
        <v>2.82050483494434</v>
      </c>
    </row>
    <row r="87" spans="2:13">
      <c r="B87" s="34">
        <v>82</v>
      </c>
      <c r="C87" s="31">
        <v>730208</v>
      </c>
      <c r="D87" s="31" t="s">
        <v>474</v>
      </c>
      <c r="E87" s="31">
        <v>7302082012</v>
      </c>
      <c r="F87" s="31" t="s">
        <v>484</v>
      </c>
      <c r="G87" s="12">
        <f>'Form Input'!L85</f>
        <v>4</v>
      </c>
      <c r="H87" s="12">
        <f ca="1">'Form Input'!P85</f>
        <v>2</v>
      </c>
      <c r="I87" s="12">
        <f>'Form Input'!R85</f>
        <v>4</v>
      </c>
      <c r="J87" s="12">
        <f>'Form Input'!X85</f>
        <v>2</v>
      </c>
      <c r="K87" s="33">
        <f ca="1">'Form Input'!AA85</f>
        <v>0.4</v>
      </c>
      <c r="L87" s="33">
        <f ca="1">'Form Input'!AD85</f>
        <v>2.6</v>
      </c>
      <c r="M87" s="33">
        <f>'Form Input'!AI85</f>
        <v>2.77740040136934</v>
      </c>
    </row>
    <row r="88" spans="2:13">
      <c r="B88" s="34">
        <v>83</v>
      </c>
      <c r="C88" s="31">
        <v>730208</v>
      </c>
      <c r="D88" s="31" t="s">
        <v>474</v>
      </c>
      <c r="E88" s="31">
        <v>7302082013</v>
      </c>
      <c r="F88" s="31" t="s">
        <v>485</v>
      </c>
      <c r="G88" s="12">
        <f>'Form Input'!L86</f>
        <v>4</v>
      </c>
      <c r="H88" s="12">
        <f ca="1">'Form Input'!P86</f>
        <v>2</v>
      </c>
      <c r="I88" s="12">
        <f>'Form Input'!R86</f>
        <v>1</v>
      </c>
      <c r="J88" s="12">
        <f>'Form Input'!X86</f>
        <v>2</v>
      </c>
      <c r="K88" s="33">
        <f ca="1">'Form Input'!AA86</f>
        <v>0.4</v>
      </c>
      <c r="L88" s="33">
        <f ca="1">'Form Input'!AD86</f>
        <v>0.4</v>
      </c>
      <c r="M88" s="33">
        <f>'Form Input'!AI86</f>
        <v>3.66996051727175</v>
      </c>
    </row>
    <row r="89" spans="2:13">
      <c r="B89" s="34">
        <v>84</v>
      </c>
      <c r="C89" s="31">
        <v>730209</v>
      </c>
      <c r="D89" s="31" t="s">
        <v>486</v>
      </c>
      <c r="E89" s="31">
        <v>7302092002</v>
      </c>
      <c r="F89" s="31" t="s">
        <v>487</v>
      </c>
      <c r="G89" s="12">
        <f>'Form Input'!L87</f>
        <v>4</v>
      </c>
      <c r="H89" s="12">
        <f ca="1">'Form Input'!P87</f>
        <v>2</v>
      </c>
      <c r="I89" s="12">
        <f>'Form Input'!R87</f>
        <v>3</v>
      </c>
      <c r="J89" s="12">
        <f>'Form Input'!X87</f>
        <v>2</v>
      </c>
      <c r="K89" s="33">
        <f ca="1">'Form Input'!AA87</f>
        <v>0.6</v>
      </c>
      <c r="L89" s="33">
        <f ca="1">'Form Input'!AD87</f>
        <v>3.4</v>
      </c>
      <c r="M89" s="33">
        <f>'Form Input'!AI87</f>
        <v>1.2975131344218</v>
      </c>
    </row>
    <row r="90" spans="2:13">
      <c r="B90" s="34">
        <v>85</v>
      </c>
      <c r="C90" s="31">
        <v>730209</v>
      </c>
      <c r="D90" s="31" t="s">
        <v>486</v>
      </c>
      <c r="E90" s="31">
        <v>7302092003</v>
      </c>
      <c r="F90" s="31" t="s">
        <v>488</v>
      </c>
      <c r="G90" s="12">
        <f>'Form Input'!L88</f>
        <v>4</v>
      </c>
      <c r="H90" s="12">
        <f ca="1">'Form Input'!P88</f>
        <v>2</v>
      </c>
      <c r="I90" s="12">
        <f>'Form Input'!R88</f>
        <v>1</v>
      </c>
      <c r="J90" s="12">
        <f>'Form Input'!X88</f>
        <v>4</v>
      </c>
      <c r="K90" s="33">
        <f ca="1">'Form Input'!AA88</f>
        <v>3.4</v>
      </c>
      <c r="L90" s="33">
        <f ca="1">'Form Input'!AD88</f>
        <v>3.6</v>
      </c>
      <c r="M90" s="33">
        <f>'Form Input'!AI88</f>
        <v>1.21051909041617</v>
      </c>
    </row>
    <row r="91" spans="2:13">
      <c r="B91" s="34">
        <v>86</v>
      </c>
      <c r="C91" s="31">
        <v>730209</v>
      </c>
      <c r="D91" s="31" t="s">
        <v>486</v>
      </c>
      <c r="E91" s="31">
        <v>7302092004</v>
      </c>
      <c r="F91" s="31" t="s">
        <v>489</v>
      </c>
      <c r="G91" s="12">
        <f>'Form Input'!L89</f>
        <v>2</v>
      </c>
      <c r="H91" s="12">
        <f ca="1">'Form Input'!P89</f>
        <v>3</v>
      </c>
      <c r="I91" s="12">
        <f>'Form Input'!R89</f>
        <v>1</v>
      </c>
      <c r="J91" s="12">
        <f>'Form Input'!X89</f>
        <v>2</v>
      </c>
      <c r="K91" s="33">
        <f ca="1">'Form Input'!AA89</f>
        <v>3.2</v>
      </c>
      <c r="L91" s="33">
        <f ca="1">'Form Input'!AD89</f>
        <v>0.8</v>
      </c>
      <c r="M91" s="33">
        <f>'Form Input'!AI89</f>
        <v>1.18328167084945</v>
      </c>
    </row>
    <row r="92" spans="2:13">
      <c r="B92" s="34">
        <v>87</v>
      </c>
      <c r="C92" s="31">
        <v>730209</v>
      </c>
      <c r="D92" s="31" t="s">
        <v>486</v>
      </c>
      <c r="E92" s="31">
        <v>7302092005</v>
      </c>
      <c r="F92" s="31" t="s">
        <v>490</v>
      </c>
      <c r="G92" s="12">
        <f>'Form Input'!L90</f>
        <v>4</v>
      </c>
      <c r="H92" s="12">
        <f ca="1">'Form Input'!P90</f>
        <v>2</v>
      </c>
      <c r="I92" s="12">
        <f>'Form Input'!R90</f>
        <v>1</v>
      </c>
      <c r="J92" s="12">
        <f>'Form Input'!X90</f>
        <v>4</v>
      </c>
      <c r="K92" s="33">
        <f ca="1">'Form Input'!AA90</f>
        <v>2.2</v>
      </c>
      <c r="L92" s="33">
        <f ca="1">'Form Input'!AD90</f>
        <v>3.2</v>
      </c>
      <c r="M92" s="33">
        <f>'Form Input'!AI90</f>
        <v>2.49402645292253</v>
      </c>
    </row>
    <row r="93" spans="2:13">
      <c r="B93" s="34">
        <v>88</v>
      </c>
      <c r="C93" s="31">
        <v>730209</v>
      </c>
      <c r="D93" s="31" t="s">
        <v>486</v>
      </c>
      <c r="E93" s="31">
        <v>7302092006</v>
      </c>
      <c r="F93" s="31" t="s">
        <v>491</v>
      </c>
      <c r="G93" s="12">
        <f>'Form Input'!L91</f>
        <v>3</v>
      </c>
      <c r="H93" s="12">
        <f ca="1">'Form Input'!P91</f>
        <v>2</v>
      </c>
      <c r="I93" s="12">
        <f>'Form Input'!R91</f>
        <v>3</v>
      </c>
      <c r="J93" s="12">
        <f>'Form Input'!X91</f>
        <v>3</v>
      </c>
      <c r="K93" s="33">
        <f ca="1">'Form Input'!AA91</f>
        <v>4</v>
      </c>
      <c r="L93" s="33">
        <f ca="1">'Form Input'!AD91</f>
        <v>0</v>
      </c>
      <c r="M93" s="33">
        <f>'Form Input'!AI91</f>
        <v>1.84740526705393</v>
      </c>
    </row>
    <row r="94" spans="2:13">
      <c r="B94" s="34">
        <v>89</v>
      </c>
      <c r="C94" s="31">
        <v>730209</v>
      </c>
      <c r="D94" s="31" t="s">
        <v>486</v>
      </c>
      <c r="E94" s="31">
        <v>7302092007</v>
      </c>
      <c r="F94" s="31" t="s">
        <v>492</v>
      </c>
      <c r="G94" s="12">
        <f>'Form Input'!L92</f>
        <v>4</v>
      </c>
      <c r="H94" s="12">
        <f ca="1">'Form Input'!P92</f>
        <v>2</v>
      </c>
      <c r="I94" s="12">
        <f>'Form Input'!R92</f>
        <v>3</v>
      </c>
      <c r="J94" s="12">
        <f>'Form Input'!X92</f>
        <v>4</v>
      </c>
      <c r="K94" s="33">
        <f ca="1">'Form Input'!AA92</f>
        <v>3.8</v>
      </c>
      <c r="L94" s="33">
        <f ca="1">'Form Input'!AD92</f>
        <v>0.2</v>
      </c>
      <c r="M94" s="33">
        <f>'Form Input'!AI92</f>
        <v>2.55382600089629</v>
      </c>
    </row>
    <row r="95" spans="2:13">
      <c r="B95" s="34">
        <v>90</v>
      </c>
      <c r="C95" s="31">
        <v>730209</v>
      </c>
      <c r="D95" s="31" t="s">
        <v>486</v>
      </c>
      <c r="E95" s="31">
        <v>7302092008</v>
      </c>
      <c r="F95" s="31" t="s">
        <v>493</v>
      </c>
      <c r="G95" s="12">
        <f>'Form Input'!L93</f>
        <v>1</v>
      </c>
      <c r="H95" s="12">
        <f ca="1">'Form Input'!P93</f>
        <v>2</v>
      </c>
      <c r="I95" s="12">
        <f>'Form Input'!R93</f>
        <v>1</v>
      </c>
      <c r="J95" s="12">
        <f>'Form Input'!X93</f>
        <v>1</v>
      </c>
      <c r="K95" s="33">
        <f ca="1">'Form Input'!AA93</f>
        <v>2.4</v>
      </c>
      <c r="L95" s="33">
        <f ca="1">'Form Input'!AD93</f>
        <v>0.6</v>
      </c>
      <c r="M95" s="33">
        <f>'Form Input'!AI93</f>
        <v>3.84087495638513</v>
      </c>
    </row>
    <row r="96" spans="2:13">
      <c r="B96" s="34">
        <v>91</v>
      </c>
      <c r="C96" s="31">
        <v>730209</v>
      </c>
      <c r="D96" s="31" t="s">
        <v>486</v>
      </c>
      <c r="E96" s="31">
        <v>7302092009</v>
      </c>
      <c r="F96" s="31" t="s">
        <v>494</v>
      </c>
      <c r="G96" s="12">
        <f>'Form Input'!L94</f>
        <v>4</v>
      </c>
      <c r="H96" s="12">
        <f ca="1">'Form Input'!P94</f>
        <v>2</v>
      </c>
      <c r="I96" s="12">
        <f>'Form Input'!R94</f>
        <v>3</v>
      </c>
      <c r="J96" s="12">
        <f>'Form Input'!X94</f>
        <v>0</v>
      </c>
      <c r="K96" s="33">
        <f ca="1">'Form Input'!AA94</f>
        <v>1.4</v>
      </c>
      <c r="L96" s="33">
        <f ca="1">'Form Input'!AD94</f>
        <v>1.6</v>
      </c>
      <c r="M96" s="33">
        <f>'Form Input'!AI94</f>
        <v>3.38835980689087</v>
      </c>
    </row>
    <row r="97" spans="2:13">
      <c r="B97" s="34">
        <v>92</v>
      </c>
      <c r="C97" s="31">
        <v>730209</v>
      </c>
      <c r="D97" s="31" t="s">
        <v>486</v>
      </c>
      <c r="E97" s="31">
        <v>7302092010</v>
      </c>
      <c r="F97" s="31" t="s">
        <v>495</v>
      </c>
      <c r="G97" s="12">
        <f>'Form Input'!L95</f>
        <v>4</v>
      </c>
      <c r="H97" s="12">
        <f ca="1">'Form Input'!P95</f>
        <v>2</v>
      </c>
      <c r="I97" s="12">
        <f>'Form Input'!R95</f>
        <v>1</v>
      </c>
      <c r="J97" s="12">
        <f>'Form Input'!X95</f>
        <v>0</v>
      </c>
      <c r="K97" s="33">
        <f ca="1">'Form Input'!AA95</f>
        <v>2.4</v>
      </c>
      <c r="L97" s="33">
        <f ca="1">'Form Input'!AD95</f>
        <v>0.8</v>
      </c>
      <c r="M97" s="33">
        <f>'Form Input'!AI95</f>
        <v>1.53007465314434</v>
      </c>
    </row>
    <row r="98" spans="2:13">
      <c r="B98" s="34">
        <v>93</v>
      </c>
      <c r="C98" s="31">
        <v>730209</v>
      </c>
      <c r="D98" s="31" t="s">
        <v>486</v>
      </c>
      <c r="E98" s="31">
        <v>7302092011</v>
      </c>
      <c r="F98" s="31" t="s">
        <v>496</v>
      </c>
      <c r="G98" s="12">
        <f>'Form Input'!L96</f>
        <v>4</v>
      </c>
      <c r="H98" s="12">
        <f ca="1">'Form Input'!P96</f>
        <v>3</v>
      </c>
      <c r="I98" s="12">
        <f>'Form Input'!R96</f>
        <v>4</v>
      </c>
      <c r="J98" s="12">
        <f>'Form Input'!X96</f>
        <v>0</v>
      </c>
      <c r="K98" s="33">
        <f ca="1">'Form Input'!AA96</f>
        <v>0.2</v>
      </c>
      <c r="L98" s="33">
        <f ca="1">'Form Input'!AD96</f>
        <v>1.2</v>
      </c>
      <c r="M98" s="33">
        <f>'Form Input'!AI96</f>
        <v>3.25086150224611</v>
      </c>
    </row>
    <row r="99" spans="2:13">
      <c r="B99" s="34">
        <v>94</v>
      </c>
      <c r="C99" s="31">
        <v>730209</v>
      </c>
      <c r="D99" s="31" t="s">
        <v>486</v>
      </c>
      <c r="E99" s="31">
        <v>7302092012</v>
      </c>
      <c r="F99" s="31" t="s">
        <v>497</v>
      </c>
      <c r="G99" s="12">
        <f>'Form Input'!L97</f>
        <v>4</v>
      </c>
      <c r="H99" s="12">
        <f ca="1">'Form Input'!P97</f>
        <v>2</v>
      </c>
      <c r="I99" s="12">
        <f>'Form Input'!R97</f>
        <v>1</v>
      </c>
      <c r="J99" s="12">
        <f>'Form Input'!X97</f>
        <v>0</v>
      </c>
      <c r="K99" s="33">
        <f ca="1">'Form Input'!AA97</f>
        <v>2.4</v>
      </c>
      <c r="L99" s="33">
        <f ca="1">'Form Input'!AD97</f>
        <v>3</v>
      </c>
      <c r="M99" s="33">
        <f>'Form Input'!AI97</f>
        <v>2.80228059550606</v>
      </c>
    </row>
    <row r="100" spans="2:13">
      <c r="B100" s="34">
        <v>95</v>
      </c>
      <c r="C100" s="31">
        <v>730209</v>
      </c>
      <c r="D100" s="31" t="s">
        <v>486</v>
      </c>
      <c r="E100" s="31">
        <v>7302092013</v>
      </c>
      <c r="F100" s="31" t="s">
        <v>498</v>
      </c>
      <c r="G100" s="12">
        <f>'Form Input'!L98</f>
        <v>4</v>
      </c>
      <c r="H100" s="12">
        <f ca="1">'Form Input'!P98</f>
        <v>3</v>
      </c>
      <c r="I100" s="12">
        <f>'Form Input'!R98</f>
        <v>1</v>
      </c>
      <c r="J100" s="12">
        <f>'Form Input'!X98</f>
        <v>0</v>
      </c>
      <c r="K100" s="33">
        <f ca="1">'Form Input'!AA98</f>
        <v>3.4</v>
      </c>
      <c r="L100" s="33">
        <f ca="1">'Form Input'!AD98</f>
        <v>0.8</v>
      </c>
      <c r="M100" s="33">
        <f>'Form Input'!AI98</f>
        <v>3.09861481243258</v>
      </c>
    </row>
    <row r="101" spans="2:13">
      <c r="B101" s="34">
        <v>96</v>
      </c>
      <c r="C101" s="31">
        <v>730210</v>
      </c>
      <c r="D101" s="31" t="s">
        <v>499</v>
      </c>
      <c r="E101" s="31">
        <v>7302102001</v>
      </c>
      <c r="F101" s="31" t="s">
        <v>49</v>
      </c>
      <c r="G101" s="12">
        <f>'Form Input'!L99</f>
        <v>4</v>
      </c>
      <c r="H101" s="12">
        <f ca="1">'Form Input'!P99</f>
        <v>2</v>
      </c>
      <c r="I101" s="12">
        <f>'Form Input'!R99</f>
        <v>3</v>
      </c>
      <c r="J101" s="12">
        <f>'Form Input'!X99</f>
        <v>1</v>
      </c>
      <c r="K101" s="33">
        <f ca="1">'Form Input'!AA99</f>
        <v>3.6</v>
      </c>
      <c r="L101" s="33">
        <f ca="1">'Form Input'!AD99</f>
        <v>3.8</v>
      </c>
      <c r="M101" s="33">
        <f>'Form Input'!AI99</f>
        <v>0.812581309056215</v>
      </c>
    </row>
    <row r="102" spans="2:13">
      <c r="B102" s="34">
        <v>97</v>
      </c>
      <c r="C102" s="31">
        <v>730210</v>
      </c>
      <c r="D102" s="31" t="s">
        <v>499</v>
      </c>
      <c r="E102" s="31">
        <v>7302102003</v>
      </c>
      <c r="F102" s="31" t="s">
        <v>500</v>
      </c>
      <c r="G102" s="12">
        <f>'Form Input'!L100</f>
        <v>2</v>
      </c>
      <c r="H102" s="12">
        <f ca="1">'Form Input'!P100</f>
        <v>1</v>
      </c>
      <c r="I102" s="12">
        <f>'Form Input'!R100</f>
        <v>3</v>
      </c>
      <c r="J102" s="12">
        <f>'Form Input'!X100</f>
        <v>2</v>
      </c>
      <c r="K102" s="33">
        <f ca="1">'Form Input'!AA100</f>
        <v>1</v>
      </c>
      <c r="L102" s="33">
        <f ca="1">'Form Input'!AD100</f>
        <v>3.2</v>
      </c>
      <c r="M102" s="33">
        <f>'Form Input'!AI100</f>
        <v>2.88589578510975</v>
      </c>
    </row>
    <row r="103" spans="2:13">
      <c r="B103" s="34">
        <v>98</v>
      </c>
      <c r="C103" s="31">
        <v>730210</v>
      </c>
      <c r="D103" s="31" t="s">
        <v>499</v>
      </c>
      <c r="E103" s="31">
        <v>7302102004</v>
      </c>
      <c r="F103" s="31" t="s">
        <v>501</v>
      </c>
      <c r="G103" s="12">
        <f>'Form Input'!L101</f>
        <v>1</v>
      </c>
      <c r="H103" s="12">
        <f ca="1">'Form Input'!P101</f>
        <v>2</v>
      </c>
      <c r="I103" s="12">
        <f>'Form Input'!R101</f>
        <v>3</v>
      </c>
      <c r="J103" s="12">
        <f>'Form Input'!X101</f>
        <v>1</v>
      </c>
      <c r="K103" s="33">
        <f ca="1">'Form Input'!AA101</f>
        <v>0.2</v>
      </c>
      <c r="L103" s="33">
        <f ca="1">'Form Input'!AD101</f>
        <v>0.2</v>
      </c>
      <c r="M103" s="33">
        <f>'Form Input'!AI101</f>
        <v>2.34111209522944</v>
      </c>
    </row>
    <row r="104" spans="2:13">
      <c r="B104" s="34">
        <v>99</v>
      </c>
      <c r="C104" s="31">
        <v>730210</v>
      </c>
      <c r="D104" s="31" t="s">
        <v>499</v>
      </c>
      <c r="E104" s="31">
        <v>7302102005</v>
      </c>
      <c r="F104" s="31" t="s">
        <v>502</v>
      </c>
      <c r="G104" s="12">
        <f>'Form Input'!L102</f>
        <v>0</v>
      </c>
      <c r="H104" s="12">
        <f ca="1">'Form Input'!P102</f>
        <v>2</v>
      </c>
      <c r="I104" s="12">
        <f>'Form Input'!R102</f>
        <v>3</v>
      </c>
      <c r="J104" s="12">
        <f>'Form Input'!X102</f>
        <v>0</v>
      </c>
      <c r="K104" s="33">
        <f ca="1">'Form Input'!AA102</f>
        <v>2.2</v>
      </c>
      <c r="L104" s="33">
        <f ca="1">'Form Input'!AD102</f>
        <v>3.4</v>
      </c>
      <c r="M104" s="33">
        <f>'Form Input'!AI102</f>
        <v>2.94320896007361</v>
      </c>
    </row>
    <row r="105" spans="2:13">
      <c r="B105" s="34">
        <v>100</v>
      </c>
      <c r="C105" s="31">
        <v>730210</v>
      </c>
      <c r="D105" s="31" t="s">
        <v>499</v>
      </c>
      <c r="E105" s="31">
        <v>7302102006</v>
      </c>
      <c r="F105" s="31" t="s">
        <v>503</v>
      </c>
      <c r="G105" s="12">
        <f>'Form Input'!L103</f>
        <v>0</v>
      </c>
      <c r="H105" s="12">
        <f ca="1">'Form Input'!P103</f>
        <v>2</v>
      </c>
      <c r="I105" s="12">
        <f>'Form Input'!R103</f>
        <v>3</v>
      </c>
      <c r="J105" s="12">
        <f>'Form Input'!X103</f>
        <v>0</v>
      </c>
      <c r="K105" s="33">
        <f ca="1">'Form Input'!AA103</f>
        <v>3.8</v>
      </c>
      <c r="L105" s="33">
        <f ca="1">'Form Input'!AD103</f>
        <v>1.8</v>
      </c>
      <c r="M105" s="33">
        <f>'Form Input'!AI103</f>
        <v>1.07396764498456</v>
      </c>
    </row>
    <row r="106" spans="2:13">
      <c r="B106" s="34">
        <v>101</v>
      </c>
      <c r="C106" s="31">
        <v>730210</v>
      </c>
      <c r="D106" s="31" t="s">
        <v>499</v>
      </c>
      <c r="E106" s="31">
        <v>7302102007</v>
      </c>
      <c r="F106" s="31" t="s">
        <v>504</v>
      </c>
      <c r="G106" s="12">
        <f>'Form Input'!L104</f>
        <v>1</v>
      </c>
      <c r="H106" s="12">
        <f ca="1">'Form Input'!P104</f>
        <v>2</v>
      </c>
      <c r="I106" s="12">
        <f>'Form Input'!R104</f>
        <v>1</v>
      </c>
      <c r="J106" s="12">
        <f>'Form Input'!X104</f>
        <v>1</v>
      </c>
      <c r="K106" s="33">
        <f ca="1">'Form Input'!AA104</f>
        <v>0.8</v>
      </c>
      <c r="L106" s="33">
        <f ca="1">'Form Input'!AD104</f>
        <v>2.6</v>
      </c>
      <c r="M106" s="33">
        <f>'Form Input'!AI104</f>
        <v>1.2181105896754</v>
      </c>
    </row>
    <row r="107" spans="2:13">
      <c r="B107" s="34">
        <v>102</v>
      </c>
      <c r="C107" s="31">
        <v>730210</v>
      </c>
      <c r="D107" s="31" t="s">
        <v>499</v>
      </c>
      <c r="E107" s="31">
        <v>7302102008</v>
      </c>
      <c r="F107" s="31" t="s">
        <v>505</v>
      </c>
      <c r="G107" s="12">
        <f>'Form Input'!L105</f>
        <v>0</v>
      </c>
      <c r="H107" s="12">
        <f ca="1">'Form Input'!P105</f>
        <v>2</v>
      </c>
      <c r="I107" s="12">
        <f>'Form Input'!R105</f>
        <v>3</v>
      </c>
      <c r="J107" s="12">
        <f>'Form Input'!X105</f>
        <v>0</v>
      </c>
      <c r="K107" s="33">
        <f ca="1">'Form Input'!AA105</f>
        <v>2.8</v>
      </c>
      <c r="L107" s="33">
        <f ca="1">'Form Input'!AD105</f>
        <v>3.8</v>
      </c>
      <c r="M107" s="33">
        <f>'Form Input'!AI105</f>
        <v>2.27611117876655</v>
      </c>
    </row>
    <row r="108" spans="2:13">
      <c r="B108" s="34">
        <v>103</v>
      </c>
      <c r="C108" s="31">
        <v>730210</v>
      </c>
      <c r="D108" s="31" t="s">
        <v>499</v>
      </c>
      <c r="E108" s="31">
        <v>7302102009</v>
      </c>
      <c r="F108" s="31" t="s">
        <v>506</v>
      </c>
      <c r="G108" s="12">
        <f>'Form Input'!L106</f>
        <v>0</v>
      </c>
      <c r="H108" s="12">
        <f ca="1">'Form Input'!P106</f>
        <v>2</v>
      </c>
      <c r="I108" s="12">
        <f>'Form Input'!R106</f>
        <v>3</v>
      </c>
      <c r="J108" s="12">
        <f>'Form Input'!X106</f>
        <v>0</v>
      </c>
      <c r="K108" s="33">
        <f ca="1">'Form Input'!AA106</f>
        <v>1.6</v>
      </c>
      <c r="L108" s="33">
        <f ca="1">'Form Input'!AD106</f>
        <v>0.4</v>
      </c>
      <c r="M108" s="33">
        <f>'Form Input'!AI106</f>
        <v>1.33296705902341</v>
      </c>
    </row>
    <row r="109" spans="2:13">
      <c r="B109" s="34">
        <v>104</v>
      </c>
      <c r="C109" s="31">
        <v>730210</v>
      </c>
      <c r="D109" s="31" t="s">
        <v>499</v>
      </c>
      <c r="E109" s="31">
        <v>7302102010</v>
      </c>
      <c r="F109" s="31" t="s">
        <v>507</v>
      </c>
      <c r="G109" s="12">
        <f>'Form Input'!L107</f>
        <v>0</v>
      </c>
      <c r="H109" s="12">
        <f ca="1">'Form Input'!P107</f>
        <v>2</v>
      </c>
      <c r="I109" s="12">
        <f>'Form Input'!R107</f>
        <v>3</v>
      </c>
      <c r="J109" s="12">
        <f>'Form Input'!X107</f>
        <v>0</v>
      </c>
      <c r="K109" s="33">
        <f ca="1">'Form Input'!AA107</f>
        <v>3</v>
      </c>
      <c r="L109" s="33">
        <f ca="1">'Form Input'!AD107</f>
        <v>0.2</v>
      </c>
      <c r="M109" s="33">
        <f>'Form Input'!AI107</f>
        <v>1.52151850298084</v>
      </c>
    </row>
    <row r="110" spans="2:13">
      <c r="B110" s="34">
        <v>105</v>
      </c>
      <c r="C110" s="31">
        <v>730210</v>
      </c>
      <c r="D110" s="31" t="s">
        <v>499</v>
      </c>
      <c r="E110" s="31">
        <v>7302102011</v>
      </c>
      <c r="F110" s="31" t="s">
        <v>508</v>
      </c>
      <c r="G110" s="12">
        <f>'Form Input'!L108</f>
        <v>0</v>
      </c>
      <c r="H110" s="12">
        <f ca="1">'Form Input'!P108</f>
        <v>2</v>
      </c>
      <c r="I110" s="12">
        <f>'Form Input'!R108</f>
        <v>3</v>
      </c>
      <c r="J110" s="12">
        <f>'Form Input'!X108</f>
        <v>0</v>
      </c>
      <c r="K110" s="33">
        <f ca="1">'Form Input'!AA108</f>
        <v>2</v>
      </c>
      <c r="L110" s="33">
        <f ca="1">'Form Input'!AD108</f>
        <v>2.8</v>
      </c>
      <c r="M110" s="33">
        <f>'Form Input'!AI108</f>
        <v>0.882321350124825</v>
      </c>
    </row>
    <row r="111" spans="2:13">
      <c r="B111" s="34">
        <v>106</v>
      </c>
      <c r="C111" s="31">
        <v>730210</v>
      </c>
      <c r="D111" s="31" t="s">
        <v>499</v>
      </c>
      <c r="E111" s="31">
        <v>7302102012</v>
      </c>
      <c r="F111" s="31" t="s">
        <v>509</v>
      </c>
      <c r="G111" s="12">
        <f>'Form Input'!L109</f>
        <v>0</v>
      </c>
      <c r="H111" s="12">
        <f ca="1">'Form Input'!P109</f>
        <v>2</v>
      </c>
      <c r="I111" s="12">
        <f>'Form Input'!R109</f>
        <v>3</v>
      </c>
      <c r="J111" s="12">
        <f>'Form Input'!X109</f>
        <v>0</v>
      </c>
      <c r="K111" s="33">
        <f ca="1">'Form Input'!AA109</f>
        <v>0.2</v>
      </c>
      <c r="L111" s="33">
        <f ca="1">'Form Input'!AD109</f>
        <v>2.8</v>
      </c>
      <c r="M111" s="33">
        <f>'Form Input'!AI109</f>
        <v>2.93731053798397</v>
      </c>
    </row>
    <row r="112" spans="2:13">
      <c r="B112" s="34">
        <v>107</v>
      </c>
      <c r="C112" s="31">
        <v>730210</v>
      </c>
      <c r="D112" s="31" t="s">
        <v>499</v>
      </c>
      <c r="E112" s="31">
        <v>7302102013</v>
      </c>
      <c r="F112" s="31" t="s">
        <v>510</v>
      </c>
      <c r="G112" s="12">
        <f>'Form Input'!L110</f>
        <v>0</v>
      </c>
      <c r="H112" s="12">
        <f ca="1">'Form Input'!P110</f>
        <v>1</v>
      </c>
      <c r="I112" s="12">
        <f>'Form Input'!R110</f>
        <v>1</v>
      </c>
      <c r="J112" s="12">
        <f>'Form Input'!X110</f>
        <v>0</v>
      </c>
      <c r="K112" s="33">
        <f ca="1">'Form Input'!AA110</f>
        <v>1.6</v>
      </c>
      <c r="L112" s="33">
        <f ca="1">'Form Input'!AD110</f>
        <v>2.6</v>
      </c>
      <c r="M112" s="33">
        <f>'Form Input'!AI110</f>
        <v>2.05418851921332</v>
      </c>
    </row>
    <row r="113" spans="2:13">
      <c r="B113" s="34">
        <v>108</v>
      </c>
      <c r="C113" s="31">
        <v>730210</v>
      </c>
      <c r="D113" s="31" t="s">
        <v>499</v>
      </c>
      <c r="E113" s="31">
        <v>7302102014</v>
      </c>
      <c r="F113" s="31" t="s">
        <v>511</v>
      </c>
      <c r="G113" s="12">
        <f>'Form Input'!L111</f>
        <v>0</v>
      </c>
      <c r="H113" s="12">
        <f ca="1">'Form Input'!P111</f>
        <v>2</v>
      </c>
      <c r="I113" s="12">
        <f>'Form Input'!R111</f>
        <v>3</v>
      </c>
      <c r="J113" s="12">
        <f>'Form Input'!X111</f>
        <v>0</v>
      </c>
      <c r="K113" s="33">
        <f ca="1">'Form Input'!AA111</f>
        <v>0.4</v>
      </c>
      <c r="L113" s="33">
        <f ca="1">'Form Input'!AD111</f>
        <v>1.4</v>
      </c>
      <c r="M113" s="33">
        <f>'Form Input'!AI111</f>
        <v>2.50912077613433</v>
      </c>
    </row>
    <row r="114" spans="2:13">
      <c r="B114" s="34">
        <v>109</v>
      </c>
      <c r="C114" s="31">
        <v>730210</v>
      </c>
      <c r="D114" s="31" t="s">
        <v>499</v>
      </c>
      <c r="E114" s="31">
        <v>7302102015</v>
      </c>
      <c r="F114" s="31" t="s">
        <v>512</v>
      </c>
      <c r="G114" s="12">
        <f>'Form Input'!L112</f>
        <v>1</v>
      </c>
      <c r="H114" s="12">
        <f ca="1">'Form Input'!P112</f>
        <v>2</v>
      </c>
      <c r="I114" s="12">
        <f>'Form Input'!R112</f>
        <v>3</v>
      </c>
      <c r="J114" s="12">
        <f>'Form Input'!X112</f>
        <v>1</v>
      </c>
      <c r="K114" s="33">
        <f ca="1">'Form Input'!AA112</f>
        <v>3.8</v>
      </c>
      <c r="L114" s="33">
        <f ca="1">'Form Input'!AD112</f>
        <v>1.8</v>
      </c>
      <c r="M114" s="33">
        <f>'Form Input'!AI112</f>
        <v>1.93179147376909</v>
      </c>
    </row>
  </sheetData>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AC119"/>
  <sheetViews>
    <sheetView zoomScale="115" zoomScaleNormal="115" workbookViewId="0">
      <pane xSplit="6" ySplit="5" topLeftCell="M10" activePane="bottomRight" state="frozen"/>
      <selection/>
      <selection pane="topRight"/>
      <selection pane="bottomLeft"/>
      <selection pane="bottomRight" activeCell="N15" sqref="N15"/>
    </sheetView>
  </sheetViews>
  <sheetFormatPr defaultColWidth="9" defaultRowHeight="12.75"/>
  <cols>
    <col min="1" max="1" width="4.66666666666667" style="2" customWidth="1"/>
    <col min="2" max="2" width="5.43809523809524" style="2" customWidth="1"/>
    <col min="3" max="3" width="10.6666666666667" style="2" customWidth="1"/>
    <col min="4" max="4" width="15.6666666666667" style="2" customWidth="1"/>
    <col min="5" max="5" width="16.3333333333333" style="2" customWidth="1"/>
    <col min="6" max="6" width="19.552380952381" style="2" customWidth="1"/>
    <col min="7" max="10" width="12.552380952381" style="2" customWidth="1"/>
    <col min="11" max="12" width="10" style="2" customWidth="1"/>
    <col min="13" max="15" width="14.1047619047619" style="3" customWidth="1"/>
    <col min="16" max="18" width="12.552380952381" style="2" customWidth="1"/>
    <col min="19" max="20" width="10" style="2" customWidth="1"/>
    <col min="21" max="24" width="14.1047619047619" style="3" customWidth="1"/>
    <col min="25" max="25" width="13.552380952381" style="2" customWidth="1"/>
    <col min="26" max="26" width="10" style="2" customWidth="1"/>
    <col min="27" max="27" width="13.552380952381" style="2" customWidth="1"/>
    <col min="28" max="29" width="14.1047619047619" style="3" customWidth="1"/>
    <col min="30" max="16384" width="8.88571428571429" style="2"/>
  </cols>
  <sheetData>
    <row r="1" spans="2:29">
      <c r="B1" s="4"/>
      <c r="C1" s="4"/>
      <c r="D1" s="4"/>
      <c r="E1" s="4"/>
      <c r="F1" s="5" t="s">
        <v>526</v>
      </c>
      <c r="G1" s="6">
        <v>0.4</v>
      </c>
      <c r="H1" s="6"/>
      <c r="I1" s="4"/>
      <c r="J1" s="4"/>
      <c r="K1" s="4"/>
      <c r="L1" s="4"/>
      <c r="M1" s="14"/>
      <c r="N1" s="14">
        <f>Skema!F13</f>
        <v>3830248190.5</v>
      </c>
      <c r="O1" s="14"/>
      <c r="P1" s="6">
        <v>0.6</v>
      </c>
      <c r="Q1" s="4"/>
      <c r="R1" s="4"/>
      <c r="S1" s="4"/>
      <c r="T1" s="4"/>
      <c r="U1" s="14"/>
      <c r="V1" s="14">
        <f>AB1*P1</f>
        <v>2556937080</v>
      </c>
      <c r="W1" s="14"/>
      <c r="X1" s="14"/>
      <c r="Y1" s="14"/>
      <c r="Z1" s="4"/>
      <c r="AA1" s="14"/>
      <c r="AB1" s="14">
        <f>[2]Skema!H$18</f>
        <v>4261561800</v>
      </c>
      <c r="AC1" s="14"/>
    </row>
    <row r="2" spans="2:29">
      <c r="B2" s="4"/>
      <c r="C2" s="4"/>
      <c r="D2" s="4"/>
      <c r="E2" s="4"/>
      <c r="F2" s="7" t="s">
        <v>527</v>
      </c>
      <c r="G2" s="6">
        <v>0.2</v>
      </c>
      <c r="H2" s="6">
        <v>0.3</v>
      </c>
      <c r="I2" s="6">
        <v>0.2</v>
      </c>
      <c r="J2" s="6">
        <v>0.3</v>
      </c>
      <c r="K2" s="6"/>
      <c r="L2" s="6"/>
      <c r="M2" s="14"/>
      <c r="N2" s="14">
        <f ca="1">SUM(N6:N114)</f>
        <v>3830248190.5</v>
      </c>
      <c r="O2" s="14">
        <f ca="1">SUM(O6:O114)</f>
        <v>-311914877.76</v>
      </c>
      <c r="P2" s="15">
        <v>0.3</v>
      </c>
      <c r="Q2" s="15">
        <v>0.3</v>
      </c>
      <c r="R2" s="15">
        <v>0.4</v>
      </c>
      <c r="S2" s="6"/>
      <c r="T2" s="6"/>
      <c r="U2" s="14"/>
      <c r="V2" s="14">
        <f ca="1">SUM(V6:V114)</f>
        <v>2556937080</v>
      </c>
      <c r="W2" s="14">
        <f ca="1">SUM(W6:W114)</f>
        <v>-584840395.8</v>
      </c>
      <c r="X2" s="14"/>
      <c r="Y2" s="4"/>
      <c r="Z2" s="6"/>
      <c r="AA2" s="4"/>
      <c r="AB2" s="14">
        <f ca="1">SUM(AB6:AB114)</f>
        <v>4261561800</v>
      </c>
      <c r="AC2" s="14">
        <f ca="1">SUM(AC6:AC114)</f>
        <v>-974733993</v>
      </c>
    </row>
    <row r="3" spans="2:29">
      <c r="B3" s="4"/>
      <c r="C3" s="4"/>
      <c r="D3" s="4"/>
      <c r="E3" s="4"/>
      <c r="F3" s="4"/>
      <c r="G3" s="4" t="s">
        <v>515</v>
      </c>
      <c r="H3" s="4"/>
      <c r="I3" s="4"/>
      <c r="J3" s="4"/>
      <c r="K3" s="4"/>
      <c r="L3" s="4"/>
      <c r="M3" s="14"/>
      <c r="N3" s="14"/>
      <c r="O3" s="14"/>
      <c r="P3" s="4" t="s">
        <v>516</v>
      </c>
      <c r="Q3" s="4"/>
      <c r="R3" s="4"/>
      <c r="S3" s="4"/>
      <c r="T3" s="4"/>
      <c r="U3" s="14"/>
      <c r="V3" s="14"/>
      <c r="W3" s="14"/>
      <c r="X3" s="14"/>
      <c r="Y3" s="4"/>
      <c r="Z3" s="4"/>
      <c r="AA3" s="28"/>
      <c r="AB3" s="14"/>
      <c r="AC3" s="14"/>
    </row>
    <row r="4" spans="2:29">
      <c r="B4" s="4"/>
      <c r="C4" s="4"/>
      <c r="D4" s="4"/>
      <c r="E4" s="4"/>
      <c r="F4" s="4"/>
      <c r="G4" s="8" t="s">
        <v>528</v>
      </c>
      <c r="H4" s="8" t="s">
        <v>529</v>
      </c>
      <c r="I4" s="8" t="s">
        <v>530</v>
      </c>
      <c r="J4" s="8" t="s">
        <v>531</v>
      </c>
      <c r="K4" s="16"/>
      <c r="L4" s="16"/>
      <c r="M4" s="14"/>
      <c r="N4" s="14"/>
      <c r="O4" s="14"/>
      <c r="P4" s="17" t="s">
        <v>532</v>
      </c>
      <c r="Q4" s="17" t="s">
        <v>533</v>
      </c>
      <c r="R4" s="17" t="s">
        <v>534</v>
      </c>
      <c r="S4" s="16"/>
      <c r="T4" s="16"/>
      <c r="U4" s="14"/>
      <c r="V4" s="14"/>
      <c r="W4" s="14"/>
      <c r="X4" s="14"/>
      <c r="Y4" s="4"/>
      <c r="Z4" s="16"/>
      <c r="AA4" s="4"/>
      <c r="AB4" s="14"/>
      <c r="AC4" s="14"/>
    </row>
    <row r="5" s="1" customFormat="1" ht="140.25" spans="2:29">
      <c r="B5" s="9" t="s">
        <v>379</v>
      </c>
      <c r="C5" s="9" t="s">
        <v>380</v>
      </c>
      <c r="D5" s="9" t="s">
        <v>381</v>
      </c>
      <c r="E5" s="9" t="s">
        <v>382</v>
      </c>
      <c r="F5" s="9" t="s">
        <v>383</v>
      </c>
      <c r="G5" s="10" t="s">
        <v>524</v>
      </c>
      <c r="H5" s="10" t="s">
        <v>345</v>
      </c>
      <c r="I5" s="10" t="s">
        <v>358</v>
      </c>
      <c r="J5" s="10" t="s">
        <v>367</v>
      </c>
      <c r="K5" s="18" t="s">
        <v>535</v>
      </c>
      <c r="L5" s="18" t="s">
        <v>536</v>
      </c>
      <c r="M5" s="19" t="s">
        <v>537</v>
      </c>
      <c r="N5" s="20" t="s">
        <v>538</v>
      </c>
      <c r="O5" s="21" t="s">
        <v>539</v>
      </c>
      <c r="P5" s="10" t="s">
        <v>317</v>
      </c>
      <c r="Q5" s="10" t="s">
        <v>377</v>
      </c>
      <c r="R5" s="10" t="s">
        <v>525</v>
      </c>
      <c r="S5" s="18" t="s">
        <v>540</v>
      </c>
      <c r="T5" s="18" t="s">
        <v>541</v>
      </c>
      <c r="U5" s="19" t="s">
        <v>542</v>
      </c>
      <c r="V5" s="20" t="s">
        <v>543</v>
      </c>
      <c r="W5" s="21" t="s">
        <v>539</v>
      </c>
      <c r="X5" s="26" t="s">
        <v>544</v>
      </c>
      <c r="Y5" s="19" t="s">
        <v>545</v>
      </c>
      <c r="Z5" s="18" t="s">
        <v>546</v>
      </c>
      <c r="AA5" s="19" t="s">
        <v>547</v>
      </c>
      <c r="AB5" s="20" t="s">
        <v>166</v>
      </c>
      <c r="AC5" s="21" t="s">
        <v>539</v>
      </c>
    </row>
    <row r="6" spans="2:29">
      <c r="B6" s="11">
        <v>1</v>
      </c>
      <c r="C6" s="12">
        <v>730201</v>
      </c>
      <c r="D6" s="12" t="s">
        <v>44</v>
      </c>
      <c r="E6" s="12">
        <v>7302012004</v>
      </c>
      <c r="F6" s="12" t="s">
        <v>403</v>
      </c>
      <c r="G6" s="13">
        <f>(G$1*G$2)*'Form Rekap'!G6</f>
        <v>0.16</v>
      </c>
      <c r="H6" s="13">
        <f ca="1">(G$1*H$2)*'Form Rekap'!H6</f>
        <v>0.24</v>
      </c>
      <c r="I6" s="13">
        <f>(G$1*I$2)*'Form Rekap'!I6</f>
        <v>0.08</v>
      </c>
      <c r="J6" s="13">
        <f>(G$1*J$2)*'Form Rekap'!J6</f>
        <v>0.48</v>
      </c>
      <c r="K6" s="13">
        <f ca="1">SUM(G6:J6)/4</f>
        <v>0.24</v>
      </c>
      <c r="L6" s="22">
        <f ca="1">RANK(K6,$K$6:$K$114,0)</f>
        <v>22</v>
      </c>
      <c r="M6" s="23">
        <f ca="1">IF(L6&lt;=15,K6,0)</f>
        <v>0</v>
      </c>
      <c r="N6" s="24">
        <f ca="1">(M6/SUM($M$6:$M$114))*N$1</f>
        <v>0</v>
      </c>
      <c r="O6" s="25">
        <f ca="1">IF(L6&gt;=100,[2]Skema!H$28,0)</f>
        <v>0</v>
      </c>
      <c r="P6" s="13">
        <f ca="1">(P$1*P$2)*'Form Rekap'!K6</f>
        <v>0.18</v>
      </c>
      <c r="Q6" s="13">
        <f ca="1">(P$1*Q$2)*'Form Rekap'!L6</f>
        <v>0.252</v>
      </c>
      <c r="R6" s="13">
        <f>(P$1*R$2)*'Form Rekap'!M6</f>
        <v>0.727236491307675</v>
      </c>
      <c r="S6" s="13">
        <f ca="1">SUM(P6:R6)/4</f>
        <v>0.289809122826919</v>
      </c>
      <c r="T6" s="22">
        <f ca="1">RANK(S6,$S$6:$S$114,0)</f>
        <v>66</v>
      </c>
      <c r="U6" s="23">
        <f ca="1">IF(T6&lt;=15,S6,0)</f>
        <v>0</v>
      </c>
      <c r="V6" s="24">
        <f ca="1">(U6/SUM($U$6:$U$114))*V$1</f>
        <v>0</v>
      </c>
      <c r="W6" s="25">
        <f ca="1">IF(T6&gt;=100,[2]Skema!H$26,0)</f>
        <v>0</v>
      </c>
      <c r="X6" s="27">
        <f ca="1">V6+N6</f>
        <v>0</v>
      </c>
      <c r="Y6" s="23">
        <f ca="1">SUM(K6,S6)</f>
        <v>0.529809122826919</v>
      </c>
      <c r="Z6" s="22">
        <f ca="1">RANK(Y6,$Y$6:$Y$114,0)</f>
        <v>49</v>
      </c>
      <c r="AA6" s="23">
        <f ca="1">IF(Z6&lt;=15,Y6,0)</f>
        <v>0</v>
      </c>
      <c r="AB6" s="24">
        <f ca="1">(AA6/SUM($AA$6:$AA$114))*$AB$1</f>
        <v>0</v>
      </c>
      <c r="AC6" s="25">
        <f ca="1">IF(Z6&gt;=100,[2]Skema!H$22,0)</f>
        <v>0</v>
      </c>
    </row>
    <row r="7" spans="2:29">
      <c r="B7" s="11">
        <v>2</v>
      </c>
      <c r="C7" s="12">
        <v>730201</v>
      </c>
      <c r="D7" s="12" t="s">
        <v>44</v>
      </c>
      <c r="E7" s="12">
        <v>7302012005</v>
      </c>
      <c r="F7" s="12" t="s">
        <v>404</v>
      </c>
      <c r="G7" s="13">
        <f>(G$1*G$2)*'Form Rekap'!G7</f>
        <v>0.32</v>
      </c>
      <c r="H7" s="13">
        <f ca="1">(G$1*H$2)*'Form Rekap'!H7</f>
        <v>0.24</v>
      </c>
      <c r="I7" s="13">
        <f>(G$1*I$2)*'Form Rekap'!I7</f>
        <v>0.24</v>
      </c>
      <c r="J7" s="13">
        <f>(G$1*J$2)*'Form Rekap'!J7</f>
        <v>0.48</v>
      </c>
      <c r="K7" s="13">
        <f ca="1" t="shared" ref="K7:K70" si="0">SUM(G7:J7)/4</f>
        <v>0.32</v>
      </c>
      <c r="L7" s="22">
        <f ca="1" t="shared" ref="L7:L70" si="1">RANK(K7,$K$6:$K$114,0)</f>
        <v>4</v>
      </c>
      <c r="M7" s="23">
        <f ca="1" t="shared" ref="M7:M70" si="2">IF(L7&lt;=15,K7,0)</f>
        <v>0.32</v>
      </c>
      <c r="N7" s="24">
        <f ca="1" t="shared" ref="N7:N70" si="3">(M7/SUM($M$6:$M$114))*N$1</f>
        <v>242229134.577075</v>
      </c>
      <c r="O7" s="25">
        <f ca="1">IF(L7&gt;=100,[2]Skema!H$28,0)</f>
        <v>0</v>
      </c>
      <c r="P7" s="13">
        <f ca="1">(P$1*P$2)*'Form Rekap'!K7</f>
        <v>0</v>
      </c>
      <c r="Q7" s="13">
        <f ca="1">(P$1*Q$2)*'Form Rekap'!L7</f>
        <v>0.288</v>
      </c>
      <c r="R7" s="13">
        <f>(P$1*R$2)*'Form Rekap'!M7</f>
        <v>0.889059552271061</v>
      </c>
      <c r="S7" s="13">
        <f ca="1" t="shared" ref="S7:S70" si="4">SUM(P7:R7)/4</f>
        <v>0.294264888067765</v>
      </c>
      <c r="T7" s="22">
        <f ca="1" t="shared" ref="T7:T70" si="5">RANK(S7,$S$6:$S$114,0)</f>
        <v>63</v>
      </c>
      <c r="U7" s="23">
        <f ca="1" t="shared" ref="U7:U70" si="6">IF(T7&lt;=15,S7,0)</f>
        <v>0</v>
      </c>
      <c r="V7" s="24">
        <f ca="1" t="shared" ref="V7:V70" si="7">(U7/SUM($U$6:$U$114))*V$1</f>
        <v>0</v>
      </c>
      <c r="W7" s="25">
        <f ca="1">IF(T7&gt;=100,[2]Skema!H$26,0)</f>
        <v>0</v>
      </c>
      <c r="X7" s="27">
        <f ca="1" t="shared" ref="X7:X70" si="8">V7+N7</f>
        <v>242229134.577075</v>
      </c>
      <c r="Y7" s="23">
        <f ca="1" t="shared" ref="Y7:Y70" si="9">SUM(K7,S7)</f>
        <v>0.614264888067765</v>
      </c>
      <c r="Z7" s="22">
        <f ca="1" t="shared" ref="Z7:Z70" si="10">RANK(Y7,$Y$6:$Y$114,0)</f>
        <v>17</v>
      </c>
      <c r="AA7" s="23">
        <f ca="1" t="shared" ref="AA7:AA70" si="11">IF(Z7&lt;=15,Y7,0)</f>
        <v>0</v>
      </c>
      <c r="AB7" s="24">
        <f ca="1" t="shared" ref="AB7:AB70" si="12">(AA7/SUM($AA$6:$AA$114))*$AB$1</f>
        <v>0</v>
      </c>
      <c r="AC7" s="25">
        <f ca="1">IF(Z7&gt;=100,[2]Skema!H$22,0)</f>
        <v>0</v>
      </c>
    </row>
    <row r="8" spans="2:29">
      <c r="B8" s="11">
        <v>3</v>
      </c>
      <c r="C8" s="12">
        <v>730201</v>
      </c>
      <c r="D8" s="12" t="s">
        <v>44</v>
      </c>
      <c r="E8" s="12">
        <v>7302012006</v>
      </c>
      <c r="F8" s="12" t="s">
        <v>405</v>
      </c>
      <c r="G8" s="13">
        <f>(G$1*G$2)*'Form Rekap'!G8</f>
        <v>0.24</v>
      </c>
      <c r="H8" s="13">
        <f ca="1">(G$1*H$2)*'Form Rekap'!H8</f>
        <v>0.24</v>
      </c>
      <c r="I8" s="13">
        <f>(G$1*I$2)*'Form Rekap'!I8</f>
        <v>0.08</v>
      </c>
      <c r="J8" s="13">
        <f>(G$1*J$2)*'Form Rekap'!J8</f>
        <v>0.36</v>
      </c>
      <c r="K8" s="13">
        <f ca="1" t="shared" si="0"/>
        <v>0.23</v>
      </c>
      <c r="L8" s="22">
        <f ca="1" t="shared" si="1"/>
        <v>26</v>
      </c>
      <c r="M8" s="23">
        <f ca="1" t="shared" si="2"/>
        <v>0</v>
      </c>
      <c r="N8" s="24">
        <f ca="1" t="shared" si="3"/>
        <v>0</v>
      </c>
      <c r="O8" s="25">
        <f ca="1">IF(L8&gt;=100,[2]Skema!H$28,0)</f>
        <v>0</v>
      </c>
      <c r="P8" s="13">
        <f ca="1">(P$1*P$2)*'Form Rekap'!K8</f>
        <v>0.72</v>
      </c>
      <c r="Q8" s="13">
        <f ca="1">(P$1*Q$2)*'Form Rekap'!L8</f>
        <v>0.108</v>
      </c>
      <c r="R8" s="13">
        <f>(P$1*R$2)*'Form Rekap'!M8</f>
        <v>0.764934634200157</v>
      </c>
      <c r="S8" s="13">
        <f ca="1" t="shared" si="4"/>
        <v>0.398233658550039</v>
      </c>
      <c r="T8" s="22">
        <f ca="1" t="shared" si="5"/>
        <v>21</v>
      </c>
      <c r="U8" s="23">
        <f ca="1" t="shared" si="6"/>
        <v>0</v>
      </c>
      <c r="V8" s="24">
        <f ca="1" t="shared" si="7"/>
        <v>0</v>
      </c>
      <c r="W8" s="25">
        <f ca="1">IF(T8&gt;=100,[2]Skema!H$26,0)</f>
        <v>0</v>
      </c>
      <c r="X8" s="27">
        <f ca="1" t="shared" si="8"/>
        <v>0</v>
      </c>
      <c r="Y8" s="23">
        <f ca="1" t="shared" si="9"/>
        <v>0.628233658550039</v>
      </c>
      <c r="Z8" s="22">
        <f ca="1" t="shared" si="10"/>
        <v>14</v>
      </c>
      <c r="AA8" s="23">
        <f ca="1" t="shared" si="11"/>
        <v>0.628233658550039</v>
      </c>
      <c r="AB8" s="24">
        <f ca="1" t="shared" si="12"/>
        <v>263816458.086591</v>
      </c>
      <c r="AC8" s="25">
        <f ca="1">IF(Z8&gt;=100,[2]Skema!H$22,0)</f>
        <v>0</v>
      </c>
    </row>
    <row r="9" spans="2:29">
      <c r="B9" s="11">
        <v>4</v>
      </c>
      <c r="C9" s="12">
        <v>730201</v>
      </c>
      <c r="D9" s="12" t="s">
        <v>44</v>
      </c>
      <c r="E9" s="12">
        <v>7302012007</v>
      </c>
      <c r="F9" s="12" t="s">
        <v>406</v>
      </c>
      <c r="G9" s="13">
        <f>(G$1*G$2)*'Form Rekap'!G9</f>
        <v>0.32</v>
      </c>
      <c r="H9" s="13">
        <f ca="1">(G$1*H$2)*'Form Rekap'!H9</f>
        <v>0.24</v>
      </c>
      <c r="I9" s="13">
        <f>(G$1*I$2)*'Form Rekap'!I9</f>
        <v>0.24</v>
      </c>
      <c r="J9" s="13">
        <f>(G$1*J$2)*'Form Rekap'!J9</f>
        <v>0.48</v>
      </c>
      <c r="K9" s="13">
        <f ca="1" t="shared" si="0"/>
        <v>0.32</v>
      </c>
      <c r="L9" s="22">
        <f ca="1" t="shared" si="1"/>
        <v>4</v>
      </c>
      <c r="M9" s="23">
        <f ca="1" t="shared" si="2"/>
        <v>0.32</v>
      </c>
      <c r="N9" s="24">
        <f ca="1" t="shared" si="3"/>
        <v>242229134.577075</v>
      </c>
      <c r="O9" s="25">
        <f ca="1">IF(L9&gt;=100,[2]Skema!H$28,0)</f>
        <v>0</v>
      </c>
      <c r="P9" s="13">
        <f ca="1">(P$1*P$2)*'Form Rekap'!K9</f>
        <v>0.288</v>
      </c>
      <c r="Q9" s="13">
        <f ca="1">(P$1*Q$2)*'Form Rekap'!L9</f>
        <v>0.576</v>
      </c>
      <c r="R9" s="13">
        <f>(P$1*R$2)*'Form Rekap'!M9</f>
        <v>0.519641878215479</v>
      </c>
      <c r="S9" s="13">
        <f ca="1" t="shared" si="4"/>
        <v>0.34591046955387</v>
      </c>
      <c r="T9" s="22">
        <f ca="1" t="shared" si="5"/>
        <v>36</v>
      </c>
      <c r="U9" s="23">
        <f ca="1" t="shared" si="6"/>
        <v>0</v>
      </c>
      <c r="V9" s="24">
        <f ca="1" t="shared" si="7"/>
        <v>0</v>
      </c>
      <c r="W9" s="25">
        <f ca="1">IF(T9&gt;=100,[2]Skema!H$26,0)</f>
        <v>0</v>
      </c>
      <c r="X9" s="27">
        <f ca="1" t="shared" si="8"/>
        <v>242229134.577075</v>
      </c>
      <c r="Y9" s="23">
        <f ca="1" t="shared" si="9"/>
        <v>0.66591046955387</v>
      </c>
      <c r="Z9" s="22">
        <f ca="1" t="shared" si="10"/>
        <v>11</v>
      </c>
      <c r="AA9" s="23">
        <f ca="1" t="shared" si="11"/>
        <v>0.66591046955387</v>
      </c>
      <c r="AB9" s="24">
        <f ca="1" t="shared" si="12"/>
        <v>279638219.139587</v>
      </c>
      <c r="AC9" s="25">
        <f ca="1">IF(Z9&gt;=100,[2]Skema!H$22,0)</f>
        <v>0</v>
      </c>
    </row>
    <row r="10" spans="2:29">
      <c r="B10" s="11">
        <v>5</v>
      </c>
      <c r="C10" s="12">
        <v>730201</v>
      </c>
      <c r="D10" s="12" t="s">
        <v>44</v>
      </c>
      <c r="E10" s="12">
        <v>7302012008</v>
      </c>
      <c r="F10" s="12" t="s">
        <v>79</v>
      </c>
      <c r="G10" s="13">
        <f>(G$1*G$2)*'Form Rekap'!G10</f>
        <v>0.32</v>
      </c>
      <c r="H10" s="13">
        <f ca="1">(G$1*H$2)*'Form Rekap'!H10</f>
        <v>0.24</v>
      </c>
      <c r="I10" s="13">
        <f>(G$1*I$2)*'Form Rekap'!I10</f>
        <v>0.08</v>
      </c>
      <c r="J10" s="13">
        <f>(G$1*J$2)*'Form Rekap'!J10</f>
        <v>0</v>
      </c>
      <c r="K10" s="13">
        <f ca="1" t="shared" si="0"/>
        <v>0.16</v>
      </c>
      <c r="L10" s="22">
        <f ca="1" t="shared" si="1"/>
        <v>57</v>
      </c>
      <c r="M10" s="23">
        <f ca="1" t="shared" si="2"/>
        <v>0</v>
      </c>
      <c r="N10" s="24">
        <f ca="1" t="shared" si="3"/>
        <v>0</v>
      </c>
      <c r="O10" s="25">
        <f ca="1">IF(L10&gt;=100,[2]Skema!H$28,0)</f>
        <v>0</v>
      </c>
      <c r="P10" s="13">
        <f ca="1">(P$1*P$2)*'Form Rekap'!K10</f>
        <v>0.252</v>
      </c>
      <c r="Q10" s="13">
        <f ca="1">(P$1*Q$2)*'Form Rekap'!L10</f>
        <v>0.18</v>
      </c>
      <c r="R10" s="13">
        <f>(P$1*R$2)*'Form Rekap'!M10</f>
        <v>0.71624130491515</v>
      </c>
      <c r="S10" s="13">
        <f ca="1" t="shared" si="4"/>
        <v>0.287060326228788</v>
      </c>
      <c r="T10" s="22">
        <f ca="1" t="shared" si="5"/>
        <v>67</v>
      </c>
      <c r="U10" s="23">
        <f ca="1" t="shared" si="6"/>
        <v>0</v>
      </c>
      <c r="V10" s="24">
        <f ca="1" t="shared" si="7"/>
        <v>0</v>
      </c>
      <c r="W10" s="25">
        <f ca="1">IF(T10&gt;=100,[2]Skema!H$26,0)</f>
        <v>0</v>
      </c>
      <c r="X10" s="27">
        <f ca="1" t="shared" si="8"/>
        <v>0</v>
      </c>
      <c r="Y10" s="23">
        <f ca="1" t="shared" si="9"/>
        <v>0.447060326228788</v>
      </c>
      <c r="Z10" s="22">
        <f ca="1" t="shared" si="10"/>
        <v>70</v>
      </c>
      <c r="AA10" s="23">
        <f ca="1" t="shared" si="11"/>
        <v>0</v>
      </c>
      <c r="AB10" s="24">
        <f ca="1" t="shared" si="12"/>
        <v>0</v>
      </c>
      <c r="AC10" s="25">
        <f ca="1">IF(Z10&gt;=100,[2]Skema!H$22,0)</f>
        <v>0</v>
      </c>
    </row>
    <row r="11" spans="2:29">
      <c r="B11" s="11">
        <v>6</v>
      </c>
      <c r="C11" s="12">
        <v>730201</v>
      </c>
      <c r="D11" s="12" t="s">
        <v>44</v>
      </c>
      <c r="E11" s="12">
        <v>7302012009</v>
      </c>
      <c r="F11" s="12" t="s">
        <v>407</v>
      </c>
      <c r="G11" s="13">
        <f>(G$1*G$2)*'Form Rekap'!G11</f>
        <v>0.32</v>
      </c>
      <c r="H11" s="13">
        <f ca="1">(G$1*H$2)*'Form Rekap'!H11</f>
        <v>0.24</v>
      </c>
      <c r="I11" s="13">
        <f>(G$1*I$2)*'Form Rekap'!I11</f>
        <v>0.24</v>
      </c>
      <c r="J11" s="13">
        <f>(G$1*J$2)*'Form Rekap'!J11</f>
        <v>0</v>
      </c>
      <c r="K11" s="13">
        <f ca="1" t="shared" si="0"/>
        <v>0.2</v>
      </c>
      <c r="L11" s="22">
        <f ca="1" t="shared" si="1"/>
        <v>38</v>
      </c>
      <c r="M11" s="23">
        <f ca="1" t="shared" si="2"/>
        <v>0</v>
      </c>
      <c r="N11" s="24">
        <f ca="1" t="shared" si="3"/>
        <v>0</v>
      </c>
      <c r="O11" s="25">
        <f ca="1">IF(L11&gt;=100,[2]Skema!H$28,0)</f>
        <v>0</v>
      </c>
      <c r="P11" s="13">
        <f ca="1">(P$1*P$2)*'Form Rekap'!K11</f>
        <v>0.144</v>
      </c>
      <c r="Q11" s="13">
        <f ca="1">(P$1*Q$2)*'Form Rekap'!L11</f>
        <v>0.144</v>
      </c>
      <c r="R11" s="13">
        <f>(P$1*R$2)*'Form Rekap'!M11</f>
        <v>0.357763766763818</v>
      </c>
      <c r="S11" s="13">
        <f ca="1" t="shared" si="4"/>
        <v>0.161440941690954</v>
      </c>
      <c r="T11" s="22">
        <f ca="1" t="shared" si="5"/>
        <v>106</v>
      </c>
      <c r="U11" s="23">
        <f ca="1" t="shared" si="6"/>
        <v>0</v>
      </c>
      <c r="V11" s="24">
        <f ca="1" t="shared" si="7"/>
        <v>0</v>
      </c>
      <c r="W11" s="25">
        <f ca="1">IF(T11&gt;=100,[2]Skema!H$26,0)</f>
        <v>-58484039.58</v>
      </c>
      <c r="X11" s="27">
        <f ca="1" t="shared" si="8"/>
        <v>0</v>
      </c>
      <c r="Y11" s="23">
        <f ca="1" t="shared" si="9"/>
        <v>0.361440941690954</v>
      </c>
      <c r="Z11" s="22">
        <f ca="1" t="shared" si="10"/>
        <v>94</v>
      </c>
      <c r="AA11" s="23">
        <f ca="1" t="shared" si="11"/>
        <v>0</v>
      </c>
      <c r="AB11" s="24">
        <f ca="1" t="shared" si="12"/>
        <v>0</v>
      </c>
      <c r="AC11" s="25">
        <f ca="1">IF(Z11&gt;=100,[2]Skema!H$22,0)</f>
        <v>0</v>
      </c>
    </row>
    <row r="12" spans="2:29">
      <c r="B12" s="11">
        <v>7</v>
      </c>
      <c r="C12" s="12">
        <v>730201</v>
      </c>
      <c r="D12" s="12" t="s">
        <v>44</v>
      </c>
      <c r="E12" s="12">
        <v>7302012010</v>
      </c>
      <c r="F12" s="12" t="s">
        <v>408</v>
      </c>
      <c r="G12" s="13">
        <f>(G$1*G$2)*'Form Rekap'!G12</f>
        <v>0.32</v>
      </c>
      <c r="H12" s="13">
        <f ca="1">(G$1*H$2)*'Form Rekap'!H12</f>
        <v>0.36</v>
      </c>
      <c r="I12" s="13">
        <f>(G$1*I$2)*'Form Rekap'!I12</f>
        <v>0.24</v>
      </c>
      <c r="J12" s="13">
        <f>(G$1*J$2)*'Form Rekap'!J12</f>
        <v>0</v>
      </c>
      <c r="K12" s="13">
        <f ca="1" t="shared" si="0"/>
        <v>0.23</v>
      </c>
      <c r="L12" s="22">
        <f ca="1" t="shared" si="1"/>
        <v>26</v>
      </c>
      <c r="M12" s="23">
        <f ca="1" t="shared" si="2"/>
        <v>0</v>
      </c>
      <c r="N12" s="24">
        <f ca="1" t="shared" si="3"/>
        <v>0</v>
      </c>
      <c r="O12" s="25">
        <f ca="1">IF(L12&gt;=100,[2]Skema!H$28,0)</f>
        <v>0</v>
      </c>
      <c r="P12" s="13">
        <f ca="1">(P$1*P$2)*'Form Rekap'!K12</f>
        <v>0.36</v>
      </c>
      <c r="Q12" s="13">
        <f ca="1">(P$1*Q$2)*'Form Rekap'!L12</f>
        <v>0.576</v>
      </c>
      <c r="R12" s="13">
        <f>(P$1*R$2)*'Form Rekap'!M12</f>
        <v>0.33538814927335</v>
      </c>
      <c r="S12" s="13">
        <f ca="1" t="shared" si="4"/>
        <v>0.317847037318337</v>
      </c>
      <c r="T12" s="22">
        <f ca="1" t="shared" si="5"/>
        <v>49</v>
      </c>
      <c r="U12" s="23">
        <f ca="1" t="shared" si="6"/>
        <v>0</v>
      </c>
      <c r="V12" s="24">
        <f ca="1" t="shared" si="7"/>
        <v>0</v>
      </c>
      <c r="W12" s="25">
        <f ca="1">IF(T12&gt;=100,[2]Skema!H$26,0)</f>
        <v>0</v>
      </c>
      <c r="X12" s="27">
        <f ca="1" t="shared" si="8"/>
        <v>0</v>
      </c>
      <c r="Y12" s="23">
        <f ca="1" t="shared" si="9"/>
        <v>0.547847037318338</v>
      </c>
      <c r="Z12" s="22">
        <f ca="1" t="shared" si="10"/>
        <v>42</v>
      </c>
      <c r="AA12" s="23">
        <f ca="1" t="shared" si="11"/>
        <v>0</v>
      </c>
      <c r="AB12" s="24">
        <f ca="1" t="shared" si="12"/>
        <v>0</v>
      </c>
      <c r="AC12" s="25">
        <f ca="1">IF(Z12&gt;=100,[2]Skema!H$22,0)</f>
        <v>0</v>
      </c>
    </row>
    <row r="13" spans="2:29">
      <c r="B13" s="11">
        <v>8</v>
      </c>
      <c r="C13" s="12">
        <v>730201</v>
      </c>
      <c r="D13" s="12" t="s">
        <v>44</v>
      </c>
      <c r="E13" s="12">
        <v>7302012011</v>
      </c>
      <c r="F13" s="12" t="s">
        <v>409</v>
      </c>
      <c r="G13" s="13">
        <f>(G$1*G$2)*'Form Rekap'!G13</f>
        <v>0.32</v>
      </c>
      <c r="H13" s="13">
        <f ca="1">(G$1*H$2)*'Form Rekap'!H13</f>
        <v>0.24</v>
      </c>
      <c r="I13" s="13">
        <f>(G$1*I$2)*'Form Rekap'!I13</f>
        <v>0.32</v>
      </c>
      <c r="J13" s="13">
        <f>(G$1*J$2)*'Form Rekap'!J13</f>
        <v>0.12</v>
      </c>
      <c r="K13" s="13">
        <f ca="1" t="shared" si="0"/>
        <v>0.25</v>
      </c>
      <c r="L13" s="22">
        <f ca="1" t="shared" si="1"/>
        <v>18</v>
      </c>
      <c r="M13" s="23">
        <f ca="1" t="shared" si="2"/>
        <v>0</v>
      </c>
      <c r="N13" s="24">
        <f ca="1" t="shared" si="3"/>
        <v>0</v>
      </c>
      <c r="O13" s="25">
        <f ca="1">IF(L13&gt;=100,[2]Skema!H$28,0)</f>
        <v>0</v>
      </c>
      <c r="P13" s="13">
        <f ca="1">(P$1*P$2)*'Form Rekap'!K13</f>
        <v>0.252</v>
      </c>
      <c r="Q13" s="13">
        <f ca="1">(P$1*Q$2)*'Form Rekap'!L13</f>
        <v>0.036</v>
      </c>
      <c r="R13" s="13">
        <f>(P$1*R$2)*'Form Rekap'!M13</f>
        <v>0.913758222617838</v>
      </c>
      <c r="S13" s="13">
        <f ca="1" t="shared" si="4"/>
        <v>0.30043955565446</v>
      </c>
      <c r="T13" s="22">
        <f ca="1" t="shared" si="5"/>
        <v>60</v>
      </c>
      <c r="U13" s="23">
        <f ca="1" t="shared" si="6"/>
        <v>0</v>
      </c>
      <c r="V13" s="24">
        <f ca="1" t="shared" si="7"/>
        <v>0</v>
      </c>
      <c r="W13" s="25">
        <f ca="1">IF(T13&gt;=100,[2]Skema!H$26,0)</f>
        <v>0</v>
      </c>
      <c r="X13" s="27">
        <f ca="1" t="shared" si="8"/>
        <v>0</v>
      </c>
      <c r="Y13" s="23">
        <f ca="1" t="shared" si="9"/>
        <v>0.550439555654459</v>
      </c>
      <c r="Z13" s="22">
        <f ca="1" t="shared" si="10"/>
        <v>38</v>
      </c>
      <c r="AA13" s="23">
        <f ca="1" t="shared" si="11"/>
        <v>0</v>
      </c>
      <c r="AB13" s="24">
        <f ca="1" t="shared" si="12"/>
        <v>0</v>
      </c>
      <c r="AC13" s="25">
        <f ca="1">IF(Z13&gt;=100,[2]Skema!H$22,0)</f>
        <v>0</v>
      </c>
    </row>
    <row r="14" spans="2:29">
      <c r="B14" s="11">
        <v>9</v>
      </c>
      <c r="C14" s="12">
        <v>730201</v>
      </c>
      <c r="D14" s="12" t="s">
        <v>44</v>
      </c>
      <c r="E14" s="12">
        <v>7302012012</v>
      </c>
      <c r="F14" s="12" t="s">
        <v>410</v>
      </c>
      <c r="G14" s="13">
        <f>(G$1*G$2)*'Form Rekap'!G14</f>
        <v>0.32</v>
      </c>
      <c r="H14" s="13">
        <f ca="1">(G$1*H$2)*'Form Rekap'!H14</f>
        <v>0.12</v>
      </c>
      <c r="I14" s="13">
        <f>(G$1*I$2)*'Form Rekap'!I14</f>
        <v>0.24</v>
      </c>
      <c r="J14" s="13">
        <f>(G$1*J$2)*'Form Rekap'!J14</f>
        <v>0.24</v>
      </c>
      <c r="K14" s="13">
        <f ca="1" t="shared" si="0"/>
        <v>0.23</v>
      </c>
      <c r="L14" s="22">
        <f ca="1" t="shared" si="1"/>
        <v>26</v>
      </c>
      <c r="M14" s="23">
        <f ca="1" t="shared" si="2"/>
        <v>0</v>
      </c>
      <c r="N14" s="24">
        <f ca="1" t="shared" si="3"/>
        <v>0</v>
      </c>
      <c r="O14" s="25">
        <f ca="1">IF(L14&gt;=100,[2]Skema!H$28,0)</f>
        <v>0</v>
      </c>
      <c r="P14" s="13">
        <f ca="1">(P$1*P$2)*'Form Rekap'!K14</f>
        <v>0.18</v>
      </c>
      <c r="Q14" s="13">
        <f ca="1">(P$1*Q$2)*'Form Rekap'!L14</f>
        <v>0.396</v>
      </c>
      <c r="R14" s="13">
        <f>(P$1*R$2)*'Form Rekap'!M14</f>
        <v>0.476121794106532</v>
      </c>
      <c r="S14" s="13">
        <f ca="1" t="shared" si="4"/>
        <v>0.263030448526633</v>
      </c>
      <c r="T14" s="22">
        <f ca="1" t="shared" si="5"/>
        <v>77</v>
      </c>
      <c r="U14" s="23">
        <f ca="1" t="shared" si="6"/>
        <v>0</v>
      </c>
      <c r="V14" s="24">
        <f ca="1" t="shared" si="7"/>
        <v>0</v>
      </c>
      <c r="W14" s="25">
        <f ca="1">IF(T14&gt;=100,[2]Skema!H$26,0)</f>
        <v>0</v>
      </c>
      <c r="X14" s="27">
        <f ca="1" t="shared" si="8"/>
        <v>0</v>
      </c>
      <c r="Y14" s="23">
        <f ca="1" t="shared" si="9"/>
        <v>0.493030448526633</v>
      </c>
      <c r="Z14" s="22">
        <f ca="1" t="shared" si="10"/>
        <v>61</v>
      </c>
      <c r="AA14" s="23">
        <f ca="1" t="shared" si="11"/>
        <v>0</v>
      </c>
      <c r="AB14" s="24">
        <f ca="1" t="shared" si="12"/>
        <v>0</v>
      </c>
      <c r="AC14" s="25">
        <f ca="1">IF(Z14&gt;=100,[2]Skema!H$22,0)</f>
        <v>0</v>
      </c>
    </row>
    <row r="15" spans="2:29">
      <c r="B15" s="11">
        <v>10</v>
      </c>
      <c r="C15" s="12">
        <v>730201</v>
      </c>
      <c r="D15" s="12" t="s">
        <v>44</v>
      </c>
      <c r="E15" s="12">
        <v>7302012013</v>
      </c>
      <c r="F15" s="12" t="s">
        <v>411</v>
      </c>
      <c r="G15" s="13">
        <f>(G$1*G$2)*'Form Rekap'!G15</f>
        <v>0.16</v>
      </c>
      <c r="H15" s="13">
        <f ca="1">(G$1*H$2)*'Form Rekap'!H15</f>
        <v>0.24</v>
      </c>
      <c r="I15" s="13">
        <f>(G$1*I$2)*'Form Rekap'!I15</f>
        <v>0.08</v>
      </c>
      <c r="J15" s="13">
        <f>(G$1*J$2)*'Form Rekap'!J15</f>
        <v>0</v>
      </c>
      <c r="K15" s="13">
        <f ca="1" t="shared" si="0"/>
        <v>0.12</v>
      </c>
      <c r="L15" s="22">
        <f ca="1" t="shared" si="1"/>
        <v>82</v>
      </c>
      <c r="M15" s="23">
        <f ca="1" t="shared" si="2"/>
        <v>0</v>
      </c>
      <c r="N15" s="24">
        <f ca="1" t="shared" si="3"/>
        <v>0</v>
      </c>
      <c r="O15" s="25">
        <f ca="1">IF(L15&gt;=100,[2]Skema!H$28,0)</f>
        <v>0</v>
      </c>
      <c r="P15" s="13">
        <f ca="1">(P$1*P$2)*'Form Rekap'!K15</f>
        <v>0.108</v>
      </c>
      <c r="Q15" s="13">
        <f ca="1">(P$1*Q$2)*'Form Rekap'!L15</f>
        <v>0.252</v>
      </c>
      <c r="R15" s="13">
        <f>(P$1*R$2)*'Form Rekap'!M15</f>
        <v>0.659364288589705</v>
      </c>
      <c r="S15" s="13">
        <f ca="1" t="shared" si="4"/>
        <v>0.254841072147426</v>
      </c>
      <c r="T15" s="22">
        <f ca="1" t="shared" si="5"/>
        <v>82</v>
      </c>
      <c r="U15" s="23">
        <f ca="1" t="shared" si="6"/>
        <v>0</v>
      </c>
      <c r="V15" s="24">
        <f ca="1" t="shared" si="7"/>
        <v>0</v>
      </c>
      <c r="W15" s="25">
        <f ca="1">IF(T15&gt;=100,[2]Skema!H$26,0)</f>
        <v>0</v>
      </c>
      <c r="X15" s="27">
        <f ca="1" t="shared" si="8"/>
        <v>0</v>
      </c>
      <c r="Y15" s="23">
        <f ca="1" t="shared" si="9"/>
        <v>0.374841072147426</v>
      </c>
      <c r="Z15" s="22">
        <f ca="1" t="shared" si="10"/>
        <v>89</v>
      </c>
      <c r="AA15" s="23">
        <f ca="1" t="shared" si="11"/>
        <v>0</v>
      </c>
      <c r="AB15" s="24">
        <f ca="1" t="shared" si="12"/>
        <v>0</v>
      </c>
      <c r="AC15" s="25">
        <f ca="1">IF(Z15&gt;=100,[2]Skema!H$22,0)</f>
        <v>0</v>
      </c>
    </row>
    <row r="16" spans="2:29">
      <c r="B16" s="11">
        <v>11</v>
      </c>
      <c r="C16" s="12">
        <v>730201</v>
      </c>
      <c r="D16" s="12" t="s">
        <v>44</v>
      </c>
      <c r="E16" s="12">
        <v>7302012014</v>
      </c>
      <c r="F16" s="12" t="s">
        <v>412</v>
      </c>
      <c r="G16" s="13">
        <f>(G$1*G$2)*'Form Rekap'!G16</f>
        <v>0.08</v>
      </c>
      <c r="H16" s="13">
        <f ca="1">(G$1*H$2)*'Form Rekap'!H16</f>
        <v>0.24</v>
      </c>
      <c r="I16" s="13">
        <f>(G$1*I$2)*'Form Rekap'!I16</f>
        <v>0.24</v>
      </c>
      <c r="J16" s="13">
        <f>(G$1*J$2)*'Form Rekap'!J16</f>
        <v>0</v>
      </c>
      <c r="K16" s="13">
        <f ca="1" t="shared" si="0"/>
        <v>0.14</v>
      </c>
      <c r="L16" s="22">
        <f ca="1" t="shared" si="1"/>
        <v>72</v>
      </c>
      <c r="M16" s="23">
        <f ca="1" t="shared" si="2"/>
        <v>0</v>
      </c>
      <c r="N16" s="24">
        <f ca="1" t="shared" si="3"/>
        <v>0</v>
      </c>
      <c r="O16" s="25">
        <f ca="1">IF(L16&gt;=100,[2]Skema!H$28,0)</f>
        <v>0</v>
      </c>
      <c r="P16" s="13">
        <f ca="1">(P$1*P$2)*'Form Rekap'!K16</f>
        <v>0.36</v>
      </c>
      <c r="Q16" s="13">
        <f ca="1">(P$1*Q$2)*'Form Rekap'!L16</f>
        <v>0.252</v>
      </c>
      <c r="R16" s="13">
        <f>(P$1*R$2)*'Form Rekap'!M16</f>
        <v>0.277161094963977</v>
      </c>
      <c r="S16" s="13">
        <f ca="1" t="shared" si="4"/>
        <v>0.222290273740994</v>
      </c>
      <c r="T16" s="22">
        <f ca="1" t="shared" si="5"/>
        <v>95</v>
      </c>
      <c r="U16" s="23">
        <f ca="1" t="shared" si="6"/>
        <v>0</v>
      </c>
      <c r="V16" s="24">
        <f ca="1" t="shared" si="7"/>
        <v>0</v>
      </c>
      <c r="W16" s="25">
        <f ca="1">IF(T16&gt;=100,[2]Skema!H$26,0)</f>
        <v>0</v>
      </c>
      <c r="X16" s="27">
        <f ca="1" t="shared" si="8"/>
        <v>0</v>
      </c>
      <c r="Y16" s="23">
        <f ca="1" t="shared" si="9"/>
        <v>0.362290273740994</v>
      </c>
      <c r="Z16" s="22">
        <f ca="1" t="shared" si="10"/>
        <v>92</v>
      </c>
      <c r="AA16" s="23">
        <f ca="1" t="shared" si="11"/>
        <v>0</v>
      </c>
      <c r="AB16" s="24">
        <f ca="1" t="shared" si="12"/>
        <v>0</v>
      </c>
      <c r="AC16" s="25">
        <f ca="1">IF(Z16&gt;=100,[2]Skema!H$22,0)</f>
        <v>0</v>
      </c>
    </row>
    <row r="17" spans="2:29">
      <c r="B17" s="11">
        <v>12</v>
      </c>
      <c r="C17" s="12">
        <v>730201</v>
      </c>
      <c r="D17" s="12" t="s">
        <v>44</v>
      </c>
      <c r="E17" s="12">
        <v>7302012015</v>
      </c>
      <c r="F17" s="12" t="s">
        <v>413</v>
      </c>
      <c r="G17" s="13">
        <f>(G$1*G$2)*'Form Rekap'!G17</f>
        <v>0.08</v>
      </c>
      <c r="H17" s="13">
        <f ca="1">(G$1*H$2)*'Form Rekap'!H17</f>
        <v>0.24</v>
      </c>
      <c r="I17" s="13">
        <f>(G$1*I$2)*'Form Rekap'!I17</f>
        <v>0.32</v>
      </c>
      <c r="J17" s="13">
        <f>(G$1*J$2)*'Form Rekap'!J17</f>
        <v>0.36</v>
      </c>
      <c r="K17" s="13">
        <f ca="1" t="shared" si="0"/>
        <v>0.25</v>
      </c>
      <c r="L17" s="22">
        <f ca="1" t="shared" si="1"/>
        <v>18</v>
      </c>
      <c r="M17" s="23">
        <f ca="1" t="shared" si="2"/>
        <v>0</v>
      </c>
      <c r="N17" s="24">
        <f ca="1" t="shared" si="3"/>
        <v>0</v>
      </c>
      <c r="O17" s="25">
        <f ca="1">IF(L17&gt;=100,[2]Skema!H$28,0)</f>
        <v>0</v>
      </c>
      <c r="P17" s="13">
        <f ca="1">(P$1*P$2)*'Form Rekap'!K17</f>
        <v>0.36</v>
      </c>
      <c r="Q17" s="13">
        <f ca="1">(P$1*Q$2)*'Form Rekap'!L17</f>
        <v>0.396</v>
      </c>
      <c r="R17" s="13">
        <f>(P$1*R$2)*'Form Rekap'!M17</f>
        <v>0.541591560489699</v>
      </c>
      <c r="S17" s="13">
        <f ca="1" t="shared" si="4"/>
        <v>0.324397890122425</v>
      </c>
      <c r="T17" s="22">
        <f ca="1" t="shared" si="5"/>
        <v>45</v>
      </c>
      <c r="U17" s="23">
        <f ca="1" t="shared" si="6"/>
        <v>0</v>
      </c>
      <c r="V17" s="24">
        <f ca="1" t="shared" si="7"/>
        <v>0</v>
      </c>
      <c r="W17" s="25">
        <f ca="1">IF(T17&gt;=100,[2]Skema!H$26,0)</f>
        <v>0</v>
      </c>
      <c r="X17" s="27">
        <f ca="1" t="shared" si="8"/>
        <v>0</v>
      </c>
      <c r="Y17" s="23">
        <f ca="1" t="shared" si="9"/>
        <v>0.574397890122425</v>
      </c>
      <c r="Z17" s="22">
        <f ca="1" t="shared" si="10"/>
        <v>25</v>
      </c>
      <c r="AA17" s="23">
        <f ca="1" t="shared" si="11"/>
        <v>0</v>
      </c>
      <c r="AB17" s="24">
        <f ca="1" t="shared" si="12"/>
        <v>0</v>
      </c>
      <c r="AC17" s="25">
        <f ca="1">IF(Z17&gt;=100,[2]Skema!H$22,0)</f>
        <v>0</v>
      </c>
    </row>
    <row r="18" spans="2:29">
      <c r="B18" s="11">
        <v>13</v>
      </c>
      <c r="C18" s="12">
        <v>730201</v>
      </c>
      <c r="D18" s="12" t="s">
        <v>44</v>
      </c>
      <c r="E18" s="12">
        <v>7302012016</v>
      </c>
      <c r="F18" s="12" t="s">
        <v>414</v>
      </c>
      <c r="G18" s="13">
        <f>(G$1*G$2)*'Form Rekap'!G18</f>
        <v>0.16</v>
      </c>
      <c r="H18" s="13">
        <f ca="1">(G$1*H$2)*'Form Rekap'!H18</f>
        <v>0.24</v>
      </c>
      <c r="I18" s="13">
        <f>(G$1*I$2)*'Form Rekap'!I18</f>
        <v>0.32</v>
      </c>
      <c r="J18" s="13">
        <f>(G$1*J$2)*'Form Rekap'!J18</f>
        <v>0.24</v>
      </c>
      <c r="K18" s="13">
        <f ca="1" t="shared" si="0"/>
        <v>0.24</v>
      </c>
      <c r="L18" s="22">
        <f ca="1" t="shared" si="1"/>
        <v>22</v>
      </c>
      <c r="M18" s="23">
        <f ca="1" t="shared" si="2"/>
        <v>0</v>
      </c>
      <c r="N18" s="24">
        <f ca="1" t="shared" si="3"/>
        <v>0</v>
      </c>
      <c r="O18" s="25">
        <f ca="1">IF(L18&gt;=100,[2]Skema!H$28,0)</f>
        <v>0</v>
      </c>
      <c r="P18" s="13">
        <f ca="1">(P$1*P$2)*'Form Rekap'!K18</f>
        <v>0.18</v>
      </c>
      <c r="Q18" s="13">
        <f ca="1">(P$1*Q$2)*'Form Rekap'!L18</f>
        <v>0.576</v>
      </c>
      <c r="R18" s="13">
        <f>(P$1*R$2)*'Form Rekap'!M18</f>
        <v>0.315538538253203</v>
      </c>
      <c r="S18" s="13">
        <f ca="1" t="shared" si="4"/>
        <v>0.267884634563301</v>
      </c>
      <c r="T18" s="22">
        <f ca="1" t="shared" si="5"/>
        <v>74</v>
      </c>
      <c r="U18" s="23">
        <f ca="1" t="shared" si="6"/>
        <v>0</v>
      </c>
      <c r="V18" s="24">
        <f ca="1" t="shared" si="7"/>
        <v>0</v>
      </c>
      <c r="W18" s="25">
        <f ca="1">IF(T18&gt;=100,[2]Skema!H$26,0)</f>
        <v>0</v>
      </c>
      <c r="X18" s="27">
        <f ca="1" t="shared" si="8"/>
        <v>0</v>
      </c>
      <c r="Y18" s="23">
        <f ca="1" t="shared" si="9"/>
        <v>0.507884634563301</v>
      </c>
      <c r="Z18" s="22">
        <f ca="1" t="shared" si="10"/>
        <v>58</v>
      </c>
      <c r="AA18" s="23">
        <f ca="1" t="shared" si="11"/>
        <v>0</v>
      </c>
      <c r="AB18" s="24">
        <f ca="1" t="shared" si="12"/>
        <v>0</v>
      </c>
      <c r="AC18" s="25">
        <f ca="1">IF(Z18&gt;=100,[2]Skema!H$22,0)</f>
        <v>0</v>
      </c>
    </row>
    <row r="19" spans="2:29">
      <c r="B19" s="11">
        <v>14</v>
      </c>
      <c r="C19" s="12">
        <v>730201</v>
      </c>
      <c r="D19" s="12" t="s">
        <v>44</v>
      </c>
      <c r="E19" s="12">
        <v>7302012017</v>
      </c>
      <c r="F19" s="12" t="s">
        <v>415</v>
      </c>
      <c r="G19" s="13">
        <f>(G$1*G$2)*'Form Rekap'!G19</f>
        <v>0.32</v>
      </c>
      <c r="H19" s="13">
        <f ca="1">(G$1*H$2)*'Form Rekap'!H19</f>
        <v>0.12</v>
      </c>
      <c r="I19" s="13">
        <f>(G$1*I$2)*'Form Rekap'!I19</f>
        <v>0.08</v>
      </c>
      <c r="J19" s="13">
        <f>(G$1*J$2)*'Form Rekap'!J19</f>
        <v>0</v>
      </c>
      <c r="K19" s="13">
        <f ca="1" t="shared" si="0"/>
        <v>0.13</v>
      </c>
      <c r="L19" s="22">
        <f ca="1" t="shared" si="1"/>
        <v>77</v>
      </c>
      <c r="M19" s="23">
        <f ca="1" t="shared" si="2"/>
        <v>0</v>
      </c>
      <c r="N19" s="24">
        <f ca="1" t="shared" si="3"/>
        <v>0</v>
      </c>
      <c r="O19" s="25">
        <f ca="1">IF(L19&gt;=100,[2]Skema!H$28,0)</f>
        <v>0</v>
      </c>
      <c r="P19" s="13">
        <f ca="1">(P$1*P$2)*'Form Rekap'!K19</f>
        <v>0.216</v>
      </c>
      <c r="Q19" s="13">
        <f ca="1">(P$1*Q$2)*'Form Rekap'!L19</f>
        <v>0.648</v>
      </c>
      <c r="R19" s="13">
        <f>(P$1*R$2)*'Form Rekap'!M19</f>
        <v>0.888624769778885</v>
      </c>
      <c r="S19" s="13">
        <f ca="1" t="shared" si="4"/>
        <v>0.438156192444721</v>
      </c>
      <c r="T19" s="22">
        <f ca="1" t="shared" si="5"/>
        <v>9</v>
      </c>
      <c r="U19" s="23">
        <f ca="1" t="shared" si="6"/>
        <v>0.438156192444721</v>
      </c>
      <c r="V19" s="24">
        <f ca="1" t="shared" si="7"/>
        <v>160800955.522229</v>
      </c>
      <c r="W19" s="25">
        <f ca="1">IF(T19&gt;=100,[2]Skema!H$26,0)</f>
        <v>0</v>
      </c>
      <c r="X19" s="27">
        <f ca="1" t="shared" si="8"/>
        <v>160800955.522229</v>
      </c>
      <c r="Y19" s="23">
        <f ca="1" t="shared" si="9"/>
        <v>0.568156192444721</v>
      </c>
      <c r="Z19" s="22">
        <f ca="1" t="shared" si="10"/>
        <v>28</v>
      </c>
      <c r="AA19" s="23">
        <f ca="1" t="shared" si="11"/>
        <v>0</v>
      </c>
      <c r="AB19" s="24">
        <f ca="1" t="shared" si="12"/>
        <v>0</v>
      </c>
      <c r="AC19" s="25">
        <f ca="1">IF(Z19&gt;=100,[2]Skema!H$22,0)</f>
        <v>0</v>
      </c>
    </row>
    <row r="20" spans="2:29">
      <c r="B20" s="11">
        <v>15</v>
      </c>
      <c r="C20" s="12">
        <v>730201</v>
      </c>
      <c r="D20" s="12" t="s">
        <v>44</v>
      </c>
      <c r="E20" s="12">
        <v>7302012018</v>
      </c>
      <c r="F20" s="12" t="s">
        <v>416</v>
      </c>
      <c r="G20" s="13">
        <f>(G$1*G$2)*'Form Rekap'!G20</f>
        <v>0.32</v>
      </c>
      <c r="H20" s="13">
        <f ca="1">(G$1*H$2)*'Form Rekap'!H20</f>
        <v>0.24</v>
      </c>
      <c r="I20" s="13">
        <f>(G$1*I$2)*'Form Rekap'!I20</f>
        <v>0.24</v>
      </c>
      <c r="J20" s="13">
        <f>(G$1*J$2)*'Form Rekap'!J20</f>
        <v>0.12</v>
      </c>
      <c r="K20" s="13">
        <f ca="1" t="shared" si="0"/>
        <v>0.23</v>
      </c>
      <c r="L20" s="22">
        <f ca="1" t="shared" si="1"/>
        <v>26</v>
      </c>
      <c r="M20" s="23">
        <f ca="1" t="shared" si="2"/>
        <v>0</v>
      </c>
      <c r="N20" s="24">
        <f ca="1" t="shared" si="3"/>
        <v>0</v>
      </c>
      <c r="O20" s="25">
        <f ca="1">IF(L20&gt;=100,[2]Skema!H$28,0)</f>
        <v>0</v>
      </c>
      <c r="P20" s="13">
        <f ca="1">(P$1*P$2)*'Form Rekap'!K20</f>
        <v>0.072</v>
      </c>
      <c r="Q20" s="13">
        <f ca="1">(P$1*Q$2)*'Form Rekap'!L20</f>
        <v>0.324</v>
      </c>
      <c r="R20" s="13">
        <f>(P$1*R$2)*'Form Rekap'!M20</f>
        <v>0.505308847741403</v>
      </c>
      <c r="S20" s="13">
        <f ca="1" t="shared" si="4"/>
        <v>0.225327211935351</v>
      </c>
      <c r="T20" s="22">
        <f ca="1" t="shared" si="5"/>
        <v>94</v>
      </c>
      <c r="U20" s="23">
        <f ca="1" t="shared" si="6"/>
        <v>0</v>
      </c>
      <c r="V20" s="24">
        <f ca="1" t="shared" si="7"/>
        <v>0</v>
      </c>
      <c r="W20" s="25">
        <f ca="1">IF(T20&gt;=100,[2]Skema!H$26,0)</f>
        <v>0</v>
      </c>
      <c r="X20" s="27">
        <f ca="1" t="shared" si="8"/>
        <v>0</v>
      </c>
      <c r="Y20" s="23">
        <f ca="1" t="shared" si="9"/>
        <v>0.455327211935351</v>
      </c>
      <c r="Z20" s="22">
        <f ca="1" t="shared" si="10"/>
        <v>68</v>
      </c>
      <c r="AA20" s="23">
        <f ca="1" t="shared" si="11"/>
        <v>0</v>
      </c>
      <c r="AB20" s="24">
        <f ca="1" t="shared" si="12"/>
        <v>0</v>
      </c>
      <c r="AC20" s="25">
        <f ca="1">IF(Z20&gt;=100,[2]Skema!H$22,0)</f>
        <v>0</v>
      </c>
    </row>
    <row r="21" spans="2:29">
      <c r="B21" s="11">
        <v>16</v>
      </c>
      <c r="C21" s="12">
        <v>730201</v>
      </c>
      <c r="D21" s="12" t="s">
        <v>44</v>
      </c>
      <c r="E21" s="12">
        <v>7302012019</v>
      </c>
      <c r="F21" s="12" t="s">
        <v>417</v>
      </c>
      <c r="G21" s="13">
        <f>(G$1*G$2)*'Form Rekap'!G21</f>
        <v>0.32</v>
      </c>
      <c r="H21" s="13">
        <f ca="1">(G$1*H$2)*'Form Rekap'!H21</f>
        <v>0.24</v>
      </c>
      <c r="I21" s="13">
        <f>(G$1*I$2)*'Form Rekap'!I21</f>
        <v>0.24</v>
      </c>
      <c r="J21" s="13">
        <f>(G$1*J$2)*'Form Rekap'!J21</f>
        <v>0.12</v>
      </c>
      <c r="K21" s="13">
        <f ca="1" t="shared" si="0"/>
        <v>0.23</v>
      </c>
      <c r="L21" s="22">
        <f ca="1" t="shared" si="1"/>
        <v>26</v>
      </c>
      <c r="M21" s="23">
        <f ca="1" t="shared" si="2"/>
        <v>0</v>
      </c>
      <c r="N21" s="24">
        <f ca="1" t="shared" si="3"/>
        <v>0</v>
      </c>
      <c r="O21" s="25">
        <f ca="1">IF(L21&gt;=100,[2]Skema!H$28,0)</f>
        <v>0</v>
      </c>
      <c r="P21" s="13">
        <f ca="1">(P$1*P$2)*'Form Rekap'!K21</f>
        <v>0.18</v>
      </c>
      <c r="Q21" s="13">
        <f ca="1">(P$1*Q$2)*'Form Rekap'!L21</f>
        <v>0.432</v>
      </c>
      <c r="R21" s="13">
        <f>(P$1*R$2)*'Form Rekap'!M21</f>
        <v>0.660183647924803</v>
      </c>
      <c r="S21" s="13">
        <f ca="1" t="shared" si="4"/>
        <v>0.318045911981201</v>
      </c>
      <c r="T21" s="22">
        <f ca="1" t="shared" si="5"/>
        <v>48</v>
      </c>
      <c r="U21" s="23">
        <f ca="1" t="shared" si="6"/>
        <v>0</v>
      </c>
      <c r="V21" s="24">
        <f ca="1" t="shared" si="7"/>
        <v>0</v>
      </c>
      <c r="W21" s="25">
        <f ca="1">IF(T21&gt;=100,[2]Skema!H$26,0)</f>
        <v>0</v>
      </c>
      <c r="X21" s="27">
        <f ca="1" t="shared" si="8"/>
        <v>0</v>
      </c>
      <c r="Y21" s="23">
        <f ca="1" t="shared" si="9"/>
        <v>0.548045911981201</v>
      </c>
      <c r="Z21" s="22">
        <f ca="1" t="shared" si="10"/>
        <v>41</v>
      </c>
      <c r="AA21" s="23">
        <f ca="1" t="shared" si="11"/>
        <v>0</v>
      </c>
      <c r="AB21" s="24">
        <f ca="1" t="shared" si="12"/>
        <v>0</v>
      </c>
      <c r="AC21" s="25">
        <f ca="1">IF(Z21&gt;=100,[2]Skema!H$22,0)</f>
        <v>0</v>
      </c>
    </row>
    <row r="22" spans="2:29">
      <c r="B22" s="11">
        <v>17</v>
      </c>
      <c r="C22" s="12">
        <v>730201</v>
      </c>
      <c r="D22" s="12" t="s">
        <v>44</v>
      </c>
      <c r="E22" s="12">
        <v>7302012020</v>
      </c>
      <c r="F22" s="12" t="s">
        <v>418</v>
      </c>
      <c r="G22" s="13">
        <f>(G$1*G$2)*'Form Rekap'!G22</f>
        <v>0.32</v>
      </c>
      <c r="H22" s="13">
        <f ca="1">(G$1*H$2)*'Form Rekap'!H22</f>
        <v>0.36</v>
      </c>
      <c r="I22" s="13">
        <f>(G$1*I$2)*'Form Rekap'!I22</f>
        <v>0.16</v>
      </c>
      <c r="J22" s="13">
        <f>(G$1*J$2)*'Form Rekap'!J22</f>
        <v>0.12</v>
      </c>
      <c r="K22" s="13">
        <f ca="1" t="shared" si="0"/>
        <v>0.24</v>
      </c>
      <c r="L22" s="22">
        <f ca="1" t="shared" si="1"/>
        <v>22</v>
      </c>
      <c r="M22" s="23">
        <f ca="1" t="shared" si="2"/>
        <v>0</v>
      </c>
      <c r="N22" s="24">
        <f ca="1" t="shared" si="3"/>
        <v>0</v>
      </c>
      <c r="O22" s="25">
        <f ca="1">IF(L22&gt;=100,[2]Skema!H$28,0)</f>
        <v>0</v>
      </c>
      <c r="P22" s="13">
        <f ca="1">(P$1*P$2)*'Form Rekap'!K22</f>
        <v>0.396</v>
      </c>
      <c r="Q22" s="13">
        <f ca="1">(P$1*Q$2)*'Form Rekap'!L22</f>
        <v>0.252</v>
      </c>
      <c r="R22" s="13">
        <f>(P$1*R$2)*'Form Rekap'!M22</f>
        <v>0.572784229880481</v>
      </c>
      <c r="S22" s="13">
        <f ca="1" t="shared" si="4"/>
        <v>0.30519605747012</v>
      </c>
      <c r="T22" s="22">
        <f ca="1" t="shared" si="5"/>
        <v>58</v>
      </c>
      <c r="U22" s="23">
        <f ca="1" t="shared" si="6"/>
        <v>0</v>
      </c>
      <c r="V22" s="24">
        <f ca="1" t="shared" si="7"/>
        <v>0</v>
      </c>
      <c r="W22" s="25">
        <f ca="1">IF(T22&gt;=100,[2]Skema!H$26,0)</f>
        <v>0</v>
      </c>
      <c r="X22" s="27">
        <f ca="1" t="shared" si="8"/>
        <v>0</v>
      </c>
      <c r="Y22" s="23">
        <f ca="1" t="shared" si="9"/>
        <v>0.54519605747012</v>
      </c>
      <c r="Z22" s="22">
        <f ca="1" t="shared" si="10"/>
        <v>44</v>
      </c>
      <c r="AA22" s="23">
        <f ca="1" t="shared" si="11"/>
        <v>0</v>
      </c>
      <c r="AB22" s="24">
        <f ca="1" t="shared" si="12"/>
        <v>0</v>
      </c>
      <c r="AC22" s="25">
        <f ca="1">IF(Z22&gt;=100,[2]Skema!H$22,0)</f>
        <v>0</v>
      </c>
    </row>
    <row r="23" spans="2:29">
      <c r="B23" s="11">
        <v>18</v>
      </c>
      <c r="C23" s="12">
        <v>730201</v>
      </c>
      <c r="D23" s="12" t="s">
        <v>44</v>
      </c>
      <c r="E23" s="12">
        <v>7302012021</v>
      </c>
      <c r="F23" s="12" t="s">
        <v>419</v>
      </c>
      <c r="G23" s="13">
        <f>(G$1*G$2)*'Form Rekap'!G23</f>
        <v>0.32</v>
      </c>
      <c r="H23" s="13">
        <f ca="1">(G$1*H$2)*'Form Rekap'!H23</f>
        <v>0.24</v>
      </c>
      <c r="I23" s="13">
        <f>(G$1*I$2)*'Form Rekap'!I23</f>
        <v>0.08</v>
      </c>
      <c r="J23" s="13">
        <f>(G$1*J$2)*'Form Rekap'!J23</f>
        <v>0</v>
      </c>
      <c r="K23" s="13">
        <f ca="1" t="shared" si="0"/>
        <v>0.16</v>
      </c>
      <c r="L23" s="22">
        <f ca="1" t="shared" si="1"/>
        <v>57</v>
      </c>
      <c r="M23" s="23">
        <f ca="1" t="shared" si="2"/>
        <v>0</v>
      </c>
      <c r="N23" s="24">
        <f ca="1" t="shared" si="3"/>
        <v>0</v>
      </c>
      <c r="O23" s="25">
        <f ca="1">IF(L23&gt;=100,[2]Skema!H$28,0)</f>
        <v>0</v>
      </c>
      <c r="P23" s="13">
        <f ca="1">(P$1*P$2)*'Form Rekap'!K23</f>
        <v>0.288</v>
      </c>
      <c r="Q23" s="13">
        <f ca="1">(P$1*Q$2)*'Form Rekap'!L23</f>
        <v>0.648</v>
      </c>
      <c r="R23" s="13">
        <f>(P$1*R$2)*'Form Rekap'!M23</f>
        <v>0.780858298164267</v>
      </c>
      <c r="S23" s="13">
        <f ca="1" t="shared" si="4"/>
        <v>0.429214574541067</v>
      </c>
      <c r="T23" s="22">
        <f ca="1" t="shared" si="5"/>
        <v>12</v>
      </c>
      <c r="U23" s="23">
        <f ca="1" t="shared" si="6"/>
        <v>0.429214574541067</v>
      </c>
      <c r="V23" s="24">
        <f ca="1" t="shared" si="7"/>
        <v>157519430.057988</v>
      </c>
      <c r="W23" s="25">
        <f ca="1">IF(T23&gt;=100,[2]Skema!H$26,0)</f>
        <v>0</v>
      </c>
      <c r="X23" s="27">
        <f ca="1" t="shared" si="8"/>
        <v>157519430.057988</v>
      </c>
      <c r="Y23" s="23">
        <f ca="1" t="shared" si="9"/>
        <v>0.589214574541067</v>
      </c>
      <c r="Z23" s="22">
        <f ca="1" t="shared" si="10"/>
        <v>21</v>
      </c>
      <c r="AA23" s="23">
        <f ca="1" t="shared" si="11"/>
        <v>0</v>
      </c>
      <c r="AB23" s="24">
        <f ca="1" t="shared" si="12"/>
        <v>0</v>
      </c>
      <c r="AC23" s="25">
        <f ca="1">IF(Z23&gt;=100,[2]Skema!H$22,0)</f>
        <v>0</v>
      </c>
    </row>
    <row r="24" spans="2:29">
      <c r="B24" s="11">
        <v>19</v>
      </c>
      <c r="C24" s="12">
        <v>730203</v>
      </c>
      <c r="D24" s="12" t="s">
        <v>420</v>
      </c>
      <c r="E24" s="12">
        <v>7302032005</v>
      </c>
      <c r="F24" s="12" t="s">
        <v>421</v>
      </c>
      <c r="G24" s="13">
        <f>(G$1*G$2)*'Form Rekap'!G24</f>
        <v>0.16</v>
      </c>
      <c r="H24" s="13">
        <f ca="1">(G$1*H$2)*'Form Rekap'!H24</f>
        <v>0.36</v>
      </c>
      <c r="I24" s="13">
        <f>(G$1*I$2)*'Form Rekap'!I24</f>
        <v>0.24</v>
      </c>
      <c r="J24" s="13">
        <f>(G$1*J$2)*'Form Rekap'!J24</f>
        <v>0.24</v>
      </c>
      <c r="K24" s="13">
        <f ca="1" t="shared" si="0"/>
        <v>0.25</v>
      </c>
      <c r="L24" s="22">
        <f ca="1" t="shared" si="1"/>
        <v>18</v>
      </c>
      <c r="M24" s="23">
        <f ca="1" t="shared" si="2"/>
        <v>0</v>
      </c>
      <c r="N24" s="24">
        <f ca="1" t="shared" si="3"/>
        <v>0</v>
      </c>
      <c r="O24" s="25">
        <f ca="1">IF(L24&gt;=100,[2]Skema!H$28,0)</f>
        <v>0</v>
      </c>
      <c r="P24" s="13">
        <f ca="1">(P$1*P$2)*'Form Rekap'!K24</f>
        <v>0.252</v>
      </c>
      <c r="Q24" s="13">
        <f ca="1">(P$1*Q$2)*'Form Rekap'!L24</f>
        <v>0.216</v>
      </c>
      <c r="R24" s="13">
        <f>(P$1*R$2)*'Form Rekap'!M24</f>
        <v>0.84215238563428</v>
      </c>
      <c r="S24" s="13">
        <f ca="1" t="shared" si="4"/>
        <v>0.32753809640857</v>
      </c>
      <c r="T24" s="22">
        <f ca="1" t="shared" si="5"/>
        <v>44</v>
      </c>
      <c r="U24" s="23">
        <f ca="1" t="shared" si="6"/>
        <v>0</v>
      </c>
      <c r="V24" s="24">
        <f ca="1" t="shared" si="7"/>
        <v>0</v>
      </c>
      <c r="W24" s="25">
        <f ca="1">IF(T24&gt;=100,[2]Skema!H$26,0)</f>
        <v>0</v>
      </c>
      <c r="X24" s="27">
        <f ca="1" t="shared" si="8"/>
        <v>0</v>
      </c>
      <c r="Y24" s="23">
        <f ca="1" t="shared" si="9"/>
        <v>0.57753809640857</v>
      </c>
      <c r="Z24" s="22">
        <f ca="1" t="shared" si="10"/>
        <v>24</v>
      </c>
      <c r="AA24" s="23">
        <f ca="1" t="shared" si="11"/>
        <v>0</v>
      </c>
      <c r="AB24" s="24">
        <f ca="1" t="shared" si="12"/>
        <v>0</v>
      </c>
      <c r="AC24" s="25">
        <f ca="1">IF(Z24&gt;=100,[2]Skema!H$22,0)</f>
        <v>0</v>
      </c>
    </row>
    <row r="25" spans="2:29">
      <c r="B25" s="11">
        <v>20</v>
      </c>
      <c r="C25" s="12">
        <v>730203</v>
      </c>
      <c r="D25" s="12" t="s">
        <v>420</v>
      </c>
      <c r="E25" s="12">
        <v>7302032006</v>
      </c>
      <c r="F25" s="12" t="s">
        <v>422</v>
      </c>
      <c r="G25" s="13">
        <f>(G$1*G$2)*'Form Rekap'!G25</f>
        <v>0.32</v>
      </c>
      <c r="H25" s="13">
        <f ca="1">(G$1*H$2)*'Form Rekap'!H25</f>
        <v>0.24</v>
      </c>
      <c r="I25" s="13">
        <f>(G$1*I$2)*'Form Rekap'!I25</f>
        <v>0.32</v>
      </c>
      <c r="J25" s="13">
        <f>(G$1*J$2)*'Form Rekap'!J25</f>
        <v>0.48</v>
      </c>
      <c r="K25" s="13">
        <f ca="1" t="shared" si="0"/>
        <v>0.34</v>
      </c>
      <c r="L25" s="22">
        <f ca="1" t="shared" si="1"/>
        <v>2</v>
      </c>
      <c r="M25" s="23">
        <f ca="1" t="shared" si="2"/>
        <v>0.34</v>
      </c>
      <c r="N25" s="24">
        <f ca="1" t="shared" si="3"/>
        <v>257368455.488142</v>
      </c>
      <c r="O25" s="25">
        <f ca="1">IF(L25&gt;=100,[2]Skema!H$28,0)</f>
        <v>0</v>
      </c>
      <c r="P25" s="13">
        <f ca="1">(P$1*P$2)*'Form Rekap'!K25</f>
        <v>0.648</v>
      </c>
      <c r="Q25" s="13">
        <f ca="1">(P$1*Q$2)*'Form Rekap'!L25</f>
        <v>0.144</v>
      </c>
      <c r="R25" s="13">
        <f>(P$1*R$2)*'Form Rekap'!M25</f>
        <v>0.565750696614949</v>
      </c>
      <c r="S25" s="13">
        <f ca="1" t="shared" si="4"/>
        <v>0.339437674153737</v>
      </c>
      <c r="T25" s="22">
        <f ca="1" t="shared" si="5"/>
        <v>40</v>
      </c>
      <c r="U25" s="23">
        <f ca="1" t="shared" si="6"/>
        <v>0</v>
      </c>
      <c r="V25" s="24">
        <f ca="1" t="shared" si="7"/>
        <v>0</v>
      </c>
      <c r="W25" s="25">
        <f ca="1">IF(T25&gt;=100,[2]Skema!H$26,0)</f>
        <v>0</v>
      </c>
      <c r="X25" s="27">
        <f ca="1" t="shared" si="8"/>
        <v>257368455.488142</v>
      </c>
      <c r="Y25" s="23">
        <f ca="1" t="shared" si="9"/>
        <v>0.679437674153737</v>
      </c>
      <c r="Z25" s="22">
        <f ca="1" t="shared" si="10"/>
        <v>4</v>
      </c>
      <c r="AA25" s="23">
        <f ca="1" t="shared" si="11"/>
        <v>0.679437674153737</v>
      </c>
      <c r="AB25" s="24">
        <f ca="1" t="shared" si="12"/>
        <v>285318747.644835</v>
      </c>
      <c r="AC25" s="25">
        <f ca="1">IF(Z25&gt;=100,[2]Skema!H$22,0)</f>
        <v>0</v>
      </c>
    </row>
    <row r="26" spans="2:29">
      <c r="B26" s="11">
        <v>21</v>
      </c>
      <c r="C26" s="12">
        <v>730203</v>
      </c>
      <c r="D26" s="12" t="s">
        <v>420</v>
      </c>
      <c r="E26" s="12">
        <v>7302032007</v>
      </c>
      <c r="F26" s="12" t="s">
        <v>423</v>
      </c>
      <c r="G26" s="13">
        <f>(G$1*G$2)*'Form Rekap'!G26</f>
        <v>0.24</v>
      </c>
      <c r="H26" s="13">
        <f ca="1">(G$1*H$2)*'Form Rekap'!H26</f>
        <v>0.24</v>
      </c>
      <c r="I26" s="13">
        <f>(G$1*I$2)*'Form Rekap'!I26</f>
        <v>0.32</v>
      </c>
      <c r="J26" s="13">
        <f>(G$1*J$2)*'Form Rekap'!J26</f>
        <v>0.36</v>
      </c>
      <c r="K26" s="13">
        <f ca="1" t="shared" si="0"/>
        <v>0.29</v>
      </c>
      <c r="L26" s="22">
        <f ca="1" t="shared" si="1"/>
        <v>9</v>
      </c>
      <c r="M26" s="23">
        <f ca="1" t="shared" si="2"/>
        <v>0.29</v>
      </c>
      <c r="N26" s="24">
        <f ca="1" t="shared" si="3"/>
        <v>219520153.210474</v>
      </c>
      <c r="O26" s="25">
        <f ca="1">IF(L26&gt;=100,[2]Skema!H$28,0)</f>
        <v>0</v>
      </c>
      <c r="P26" s="13">
        <f ca="1">(P$1*P$2)*'Form Rekap'!K26</f>
        <v>0.324</v>
      </c>
      <c r="Q26" s="13">
        <f ca="1">(P$1*Q$2)*'Form Rekap'!L26</f>
        <v>0.432</v>
      </c>
      <c r="R26" s="13">
        <f>(P$1*R$2)*'Form Rekap'!M26</f>
        <v>0.782710863417724</v>
      </c>
      <c r="S26" s="13">
        <f ca="1" t="shared" si="4"/>
        <v>0.384677715854431</v>
      </c>
      <c r="T26" s="22">
        <f ca="1" t="shared" si="5"/>
        <v>26</v>
      </c>
      <c r="U26" s="23">
        <f ca="1" t="shared" si="6"/>
        <v>0</v>
      </c>
      <c r="V26" s="24">
        <f ca="1" t="shared" si="7"/>
        <v>0</v>
      </c>
      <c r="W26" s="25">
        <f ca="1">IF(T26&gt;=100,[2]Skema!H$26,0)</f>
        <v>0</v>
      </c>
      <c r="X26" s="27">
        <f ca="1" t="shared" si="8"/>
        <v>219520153.210474</v>
      </c>
      <c r="Y26" s="23">
        <f ca="1" t="shared" si="9"/>
        <v>0.674677715854431</v>
      </c>
      <c r="Z26" s="22">
        <f ca="1" t="shared" si="10"/>
        <v>5</v>
      </c>
      <c r="AA26" s="23">
        <f ca="1" t="shared" si="11"/>
        <v>0.674677715854431</v>
      </c>
      <c r="AB26" s="24">
        <f ca="1" t="shared" si="12"/>
        <v>283319880.946</v>
      </c>
      <c r="AC26" s="25">
        <f ca="1">IF(Z26&gt;=100,[2]Skema!H$22,0)</f>
        <v>0</v>
      </c>
    </row>
    <row r="27" spans="2:29">
      <c r="B27" s="11">
        <v>22</v>
      </c>
      <c r="C27" s="12">
        <v>730203</v>
      </c>
      <c r="D27" s="12" t="s">
        <v>420</v>
      </c>
      <c r="E27" s="12">
        <v>7302032008</v>
      </c>
      <c r="F27" s="12" t="s">
        <v>424</v>
      </c>
      <c r="G27" s="13">
        <f>(G$1*G$2)*'Form Rekap'!G27</f>
        <v>0.32</v>
      </c>
      <c r="H27" s="13">
        <f ca="1">(G$1*H$2)*'Form Rekap'!H27</f>
        <v>0.36</v>
      </c>
      <c r="I27" s="13">
        <f>(G$1*I$2)*'Form Rekap'!I27</f>
        <v>0.24</v>
      </c>
      <c r="J27" s="13">
        <f>(G$1*J$2)*'Form Rekap'!J27</f>
        <v>0.48</v>
      </c>
      <c r="K27" s="13">
        <f ca="1" t="shared" si="0"/>
        <v>0.35</v>
      </c>
      <c r="L27" s="22">
        <f ca="1" t="shared" si="1"/>
        <v>1</v>
      </c>
      <c r="M27" s="23">
        <f ca="1" t="shared" si="2"/>
        <v>0.35</v>
      </c>
      <c r="N27" s="24">
        <f ca="1" t="shared" si="3"/>
        <v>264938115.943676</v>
      </c>
      <c r="O27" s="25">
        <f ca="1">IF(L27&gt;=100,[2]Skema!H$28,0)</f>
        <v>0</v>
      </c>
      <c r="P27" s="13">
        <f ca="1">(P$1*P$2)*'Form Rekap'!K27</f>
        <v>0.18</v>
      </c>
      <c r="Q27" s="13">
        <f ca="1">(P$1*Q$2)*'Form Rekap'!L27</f>
        <v>0.216</v>
      </c>
      <c r="R27" s="13">
        <f>(P$1*R$2)*'Form Rekap'!M27</f>
        <v>0.343369961492411</v>
      </c>
      <c r="S27" s="13">
        <f ca="1" t="shared" si="4"/>
        <v>0.184842490373103</v>
      </c>
      <c r="T27" s="22">
        <f ca="1" t="shared" si="5"/>
        <v>101</v>
      </c>
      <c r="U27" s="23">
        <f ca="1" t="shared" si="6"/>
        <v>0</v>
      </c>
      <c r="V27" s="24">
        <f ca="1" t="shared" si="7"/>
        <v>0</v>
      </c>
      <c r="W27" s="25">
        <f ca="1">IF(T27&gt;=100,[2]Skema!H$26,0)</f>
        <v>-58484039.58</v>
      </c>
      <c r="X27" s="27">
        <f ca="1" t="shared" si="8"/>
        <v>264938115.943676</v>
      </c>
      <c r="Y27" s="23">
        <f ca="1" t="shared" si="9"/>
        <v>0.534842490373103</v>
      </c>
      <c r="Z27" s="22">
        <f ca="1" t="shared" si="10"/>
        <v>48</v>
      </c>
      <c r="AA27" s="23">
        <f ca="1" t="shared" si="11"/>
        <v>0</v>
      </c>
      <c r="AB27" s="24">
        <f ca="1" t="shared" si="12"/>
        <v>0</v>
      </c>
      <c r="AC27" s="25">
        <f ca="1">IF(Z27&gt;=100,[2]Skema!H$22,0)</f>
        <v>0</v>
      </c>
    </row>
    <row r="28" spans="2:29">
      <c r="B28" s="11">
        <v>23</v>
      </c>
      <c r="C28" s="12">
        <v>730204</v>
      </c>
      <c r="D28" s="12" t="s">
        <v>425</v>
      </c>
      <c r="E28" s="12">
        <v>7302042002</v>
      </c>
      <c r="F28" s="12" t="s">
        <v>426</v>
      </c>
      <c r="G28" s="13">
        <f>(G$1*G$2)*'Form Rekap'!G28</f>
        <v>0.08</v>
      </c>
      <c r="H28" s="13">
        <f ca="1">(G$1*H$2)*'Form Rekap'!H28</f>
        <v>0.24</v>
      </c>
      <c r="I28" s="13">
        <f>(G$1*I$2)*'Form Rekap'!I28</f>
        <v>0.16</v>
      </c>
      <c r="J28" s="13">
        <f>(G$1*J$2)*'Form Rekap'!J28</f>
        <v>0.12</v>
      </c>
      <c r="K28" s="13">
        <f ca="1" t="shared" si="0"/>
        <v>0.15</v>
      </c>
      <c r="L28" s="22">
        <f ca="1" t="shared" si="1"/>
        <v>64</v>
      </c>
      <c r="M28" s="23">
        <f ca="1" t="shared" si="2"/>
        <v>0</v>
      </c>
      <c r="N28" s="24">
        <f ca="1" t="shared" si="3"/>
        <v>0</v>
      </c>
      <c r="O28" s="25">
        <f ca="1">IF(L28&gt;=100,[2]Skema!H$28,0)</f>
        <v>0</v>
      </c>
      <c r="P28" s="13">
        <f ca="1">(P$1*P$2)*'Form Rekap'!K28</f>
        <v>0.108</v>
      </c>
      <c r="Q28" s="13">
        <f ca="1">(P$1*Q$2)*'Form Rekap'!L28</f>
        <v>0.36</v>
      </c>
      <c r="R28" s="13">
        <f>(P$1*R$2)*'Form Rekap'!M28</f>
        <v>0.43730143915942</v>
      </c>
      <c r="S28" s="13">
        <f ca="1" t="shared" si="4"/>
        <v>0.226325359789855</v>
      </c>
      <c r="T28" s="22">
        <f ca="1" t="shared" si="5"/>
        <v>92</v>
      </c>
      <c r="U28" s="23">
        <f ca="1" t="shared" si="6"/>
        <v>0</v>
      </c>
      <c r="V28" s="24">
        <f ca="1" t="shared" si="7"/>
        <v>0</v>
      </c>
      <c r="W28" s="25">
        <f ca="1">IF(T28&gt;=100,[2]Skema!H$26,0)</f>
        <v>0</v>
      </c>
      <c r="X28" s="27">
        <f ca="1" t="shared" si="8"/>
        <v>0</v>
      </c>
      <c r="Y28" s="23">
        <f ca="1" t="shared" si="9"/>
        <v>0.376325359789855</v>
      </c>
      <c r="Z28" s="22">
        <f ca="1" t="shared" si="10"/>
        <v>88</v>
      </c>
      <c r="AA28" s="23">
        <f ca="1" t="shared" si="11"/>
        <v>0</v>
      </c>
      <c r="AB28" s="24">
        <f ca="1" t="shared" si="12"/>
        <v>0</v>
      </c>
      <c r="AC28" s="25">
        <f ca="1">IF(Z28&gt;=100,[2]Skema!H$22,0)</f>
        <v>0</v>
      </c>
    </row>
    <row r="29" spans="2:29">
      <c r="B29" s="11">
        <v>24</v>
      </c>
      <c r="C29" s="12">
        <v>730204</v>
      </c>
      <c r="D29" s="12" t="s">
        <v>425</v>
      </c>
      <c r="E29" s="12">
        <v>7302042003</v>
      </c>
      <c r="F29" s="12" t="s">
        <v>427</v>
      </c>
      <c r="G29" s="13">
        <f>(G$1*G$2)*'Form Rekap'!G29</f>
        <v>0.32</v>
      </c>
      <c r="H29" s="13">
        <f ca="1">(G$1*H$2)*'Form Rekap'!H29</f>
        <v>0.24</v>
      </c>
      <c r="I29" s="13">
        <f>(G$1*I$2)*'Form Rekap'!I29</f>
        <v>0.32</v>
      </c>
      <c r="J29" s="13">
        <f>(G$1*J$2)*'Form Rekap'!J29</f>
        <v>0</v>
      </c>
      <c r="K29" s="13">
        <f ca="1" t="shared" si="0"/>
        <v>0.22</v>
      </c>
      <c r="L29" s="22">
        <f ca="1" t="shared" si="1"/>
        <v>33</v>
      </c>
      <c r="M29" s="23">
        <f ca="1" t="shared" si="2"/>
        <v>0</v>
      </c>
      <c r="N29" s="24">
        <f ca="1" t="shared" si="3"/>
        <v>0</v>
      </c>
      <c r="O29" s="25">
        <f ca="1">IF(L29&gt;=100,[2]Skema!H$28,0)</f>
        <v>0</v>
      </c>
      <c r="P29" s="13">
        <f ca="1">(P$1*P$2)*'Form Rekap'!K29</f>
        <v>0.144</v>
      </c>
      <c r="Q29" s="13">
        <f ca="1">(P$1*Q$2)*'Form Rekap'!L29</f>
        <v>0.396</v>
      </c>
      <c r="R29" s="13">
        <f>(P$1*R$2)*'Form Rekap'!M29</f>
        <v>0.522843413056907</v>
      </c>
      <c r="S29" s="13">
        <f ca="1" t="shared" si="4"/>
        <v>0.265710853264227</v>
      </c>
      <c r="T29" s="22">
        <f ca="1" t="shared" si="5"/>
        <v>76</v>
      </c>
      <c r="U29" s="23">
        <f ca="1" t="shared" si="6"/>
        <v>0</v>
      </c>
      <c r="V29" s="24">
        <f ca="1" t="shared" si="7"/>
        <v>0</v>
      </c>
      <c r="W29" s="25">
        <f ca="1">IF(T29&gt;=100,[2]Skema!H$26,0)</f>
        <v>0</v>
      </c>
      <c r="X29" s="27">
        <f ca="1" t="shared" si="8"/>
        <v>0</v>
      </c>
      <c r="Y29" s="23">
        <f ca="1" t="shared" si="9"/>
        <v>0.485710853264227</v>
      </c>
      <c r="Z29" s="22">
        <f ca="1" t="shared" si="10"/>
        <v>63</v>
      </c>
      <c r="AA29" s="23">
        <f ca="1" t="shared" si="11"/>
        <v>0</v>
      </c>
      <c r="AB29" s="24">
        <f ca="1" t="shared" si="12"/>
        <v>0</v>
      </c>
      <c r="AC29" s="25">
        <f ca="1">IF(Z29&gt;=100,[2]Skema!H$22,0)</f>
        <v>0</v>
      </c>
    </row>
    <row r="30" spans="2:29">
      <c r="B30" s="11">
        <v>25</v>
      </c>
      <c r="C30" s="12">
        <v>730204</v>
      </c>
      <c r="D30" s="12" t="s">
        <v>425</v>
      </c>
      <c r="E30" s="12">
        <v>7302042004</v>
      </c>
      <c r="F30" s="12" t="s">
        <v>66</v>
      </c>
      <c r="G30" s="13">
        <f>(G$1*G$2)*'Form Rekap'!G30</f>
        <v>0.32</v>
      </c>
      <c r="H30" s="13">
        <f ca="1">(G$1*H$2)*'Form Rekap'!H30</f>
        <v>0.24</v>
      </c>
      <c r="I30" s="13">
        <f>(G$1*I$2)*'Form Rekap'!I30</f>
        <v>0.24</v>
      </c>
      <c r="J30" s="13">
        <f>(G$1*J$2)*'Form Rekap'!J30</f>
        <v>0.12</v>
      </c>
      <c r="K30" s="13">
        <f ca="1" t="shared" si="0"/>
        <v>0.23</v>
      </c>
      <c r="L30" s="22">
        <f ca="1" t="shared" si="1"/>
        <v>26</v>
      </c>
      <c r="M30" s="23">
        <f ca="1" t="shared" si="2"/>
        <v>0</v>
      </c>
      <c r="N30" s="24">
        <f ca="1" t="shared" si="3"/>
        <v>0</v>
      </c>
      <c r="O30" s="25">
        <f ca="1">IF(L30&gt;=100,[2]Skema!H$28,0)</f>
        <v>0</v>
      </c>
      <c r="P30" s="13">
        <f ca="1">(P$1*P$2)*'Form Rekap'!K30</f>
        <v>0.72</v>
      </c>
      <c r="Q30" s="13">
        <f ca="1">(P$1*Q$2)*'Form Rekap'!L30</f>
        <v>0.468</v>
      </c>
      <c r="R30" s="13">
        <f>(P$1*R$2)*'Form Rekap'!M30</f>
        <v>0.96</v>
      </c>
      <c r="S30" s="13">
        <f ca="1" t="shared" si="4"/>
        <v>0.537</v>
      </c>
      <c r="T30" s="22">
        <f ca="1" t="shared" si="5"/>
        <v>2</v>
      </c>
      <c r="U30" s="23">
        <f ca="1" t="shared" si="6"/>
        <v>0.537</v>
      </c>
      <c r="V30" s="24">
        <f ca="1" t="shared" si="7"/>
        <v>197076098.898982</v>
      </c>
      <c r="W30" s="25">
        <f ca="1">IF(T30&gt;=100,[2]Skema!H$26,0)</f>
        <v>0</v>
      </c>
      <c r="X30" s="27">
        <f ca="1" t="shared" si="8"/>
        <v>197076098.898982</v>
      </c>
      <c r="Y30" s="23">
        <f ca="1" t="shared" si="9"/>
        <v>0.767</v>
      </c>
      <c r="Z30" s="22">
        <f ca="1" t="shared" si="10"/>
        <v>1</v>
      </c>
      <c r="AA30" s="23">
        <f ca="1" t="shared" si="11"/>
        <v>0.767</v>
      </c>
      <c r="AB30" s="24">
        <f ca="1" t="shared" si="12"/>
        <v>322089115.408798</v>
      </c>
      <c r="AC30" s="25">
        <f ca="1">IF(Z30&gt;=100,[2]Skema!H$22,0)</f>
        <v>0</v>
      </c>
    </row>
    <row r="31" spans="2:29">
      <c r="B31" s="11">
        <v>26</v>
      </c>
      <c r="C31" s="12">
        <v>730204</v>
      </c>
      <c r="D31" s="12" t="s">
        <v>425</v>
      </c>
      <c r="E31" s="12">
        <v>7302042005</v>
      </c>
      <c r="F31" s="12" t="s">
        <v>428</v>
      </c>
      <c r="G31" s="13">
        <f>(G$1*G$2)*'Form Rekap'!G31</f>
        <v>0.32</v>
      </c>
      <c r="H31" s="13">
        <f ca="1">(G$1*H$2)*'Form Rekap'!H31</f>
        <v>0.24</v>
      </c>
      <c r="I31" s="13">
        <f>(G$1*I$2)*'Form Rekap'!I31</f>
        <v>0.24</v>
      </c>
      <c r="J31" s="13">
        <f>(G$1*J$2)*'Form Rekap'!J31</f>
        <v>0</v>
      </c>
      <c r="K31" s="13">
        <f ca="1" t="shared" si="0"/>
        <v>0.2</v>
      </c>
      <c r="L31" s="22">
        <f ca="1" t="shared" si="1"/>
        <v>38</v>
      </c>
      <c r="M31" s="23">
        <f ca="1" t="shared" si="2"/>
        <v>0</v>
      </c>
      <c r="N31" s="24">
        <f ca="1" t="shared" si="3"/>
        <v>0</v>
      </c>
      <c r="O31" s="25">
        <f ca="1">IF(L31&gt;=100,[2]Skema!H$28,0)</f>
        <v>0</v>
      </c>
      <c r="P31" s="13">
        <f ca="1">(P$1*P$2)*'Form Rekap'!K31</f>
        <v>0.108</v>
      </c>
      <c r="Q31" s="13">
        <f ca="1">(P$1*Q$2)*'Form Rekap'!L31</f>
        <v>0.108</v>
      </c>
      <c r="R31" s="13">
        <f>(P$1*R$2)*'Form Rekap'!M31</f>
        <v>0.299940918360776</v>
      </c>
      <c r="S31" s="13">
        <f ca="1" t="shared" si="4"/>
        <v>0.128985229590194</v>
      </c>
      <c r="T31" s="22">
        <f ca="1" t="shared" si="5"/>
        <v>108</v>
      </c>
      <c r="U31" s="23">
        <f ca="1" t="shared" si="6"/>
        <v>0</v>
      </c>
      <c r="V31" s="24">
        <f ca="1" t="shared" si="7"/>
        <v>0</v>
      </c>
      <c r="W31" s="25">
        <f ca="1">IF(T31&gt;=100,[2]Skema!H$26,0)</f>
        <v>-58484039.58</v>
      </c>
      <c r="X31" s="27">
        <f ca="1" t="shared" si="8"/>
        <v>0</v>
      </c>
      <c r="Y31" s="23">
        <f ca="1" t="shared" si="9"/>
        <v>0.328985229590194</v>
      </c>
      <c r="Z31" s="22">
        <f ca="1" t="shared" si="10"/>
        <v>101</v>
      </c>
      <c r="AA31" s="23">
        <f ca="1" t="shared" si="11"/>
        <v>0</v>
      </c>
      <c r="AB31" s="24">
        <f ca="1" t="shared" si="12"/>
        <v>0</v>
      </c>
      <c r="AC31" s="25">
        <f ca="1">IF(Z31&gt;=100,[2]Skema!H$22,0)</f>
        <v>-97473399.3</v>
      </c>
    </row>
    <row r="32" spans="2:29">
      <c r="B32" s="11">
        <v>27</v>
      </c>
      <c r="C32" s="12">
        <v>730204</v>
      </c>
      <c r="D32" s="12" t="s">
        <v>425</v>
      </c>
      <c r="E32" s="12">
        <v>7302042006</v>
      </c>
      <c r="F32" s="12" t="s">
        <v>429</v>
      </c>
      <c r="G32" s="13">
        <f>(G$1*G$2)*'Form Rekap'!G32</f>
        <v>0.32</v>
      </c>
      <c r="H32" s="13">
        <f ca="1">(G$1*H$2)*'Form Rekap'!H32</f>
        <v>0.24</v>
      </c>
      <c r="I32" s="13">
        <f>(G$1*I$2)*'Form Rekap'!I32</f>
        <v>0.08</v>
      </c>
      <c r="J32" s="13">
        <f>(G$1*J$2)*'Form Rekap'!J32</f>
        <v>0</v>
      </c>
      <c r="K32" s="13">
        <f ca="1" t="shared" si="0"/>
        <v>0.16</v>
      </c>
      <c r="L32" s="22">
        <f ca="1" t="shared" si="1"/>
        <v>57</v>
      </c>
      <c r="M32" s="23">
        <f ca="1" t="shared" si="2"/>
        <v>0</v>
      </c>
      <c r="N32" s="24">
        <f ca="1" t="shared" si="3"/>
        <v>0</v>
      </c>
      <c r="O32" s="25">
        <f ca="1">IF(L32&gt;=100,[2]Skema!H$28,0)</f>
        <v>0</v>
      </c>
      <c r="P32" s="13">
        <f ca="1">(P$1*P$2)*'Form Rekap'!K32</f>
        <v>0</v>
      </c>
      <c r="Q32" s="13">
        <f ca="1">(P$1*Q$2)*'Form Rekap'!L32</f>
        <v>0.648</v>
      </c>
      <c r="R32" s="13">
        <f>(P$1*R$2)*'Form Rekap'!M32</f>
        <v>0</v>
      </c>
      <c r="S32" s="13">
        <f ca="1" t="shared" si="4"/>
        <v>0.162</v>
      </c>
      <c r="T32" s="22">
        <f ca="1" t="shared" si="5"/>
        <v>105</v>
      </c>
      <c r="U32" s="23">
        <f ca="1" t="shared" si="6"/>
        <v>0</v>
      </c>
      <c r="V32" s="24">
        <f ca="1" t="shared" si="7"/>
        <v>0</v>
      </c>
      <c r="W32" s="25">
        <f ca="1">IF(T32&gt;=100,[2]Skema!H$26,0)</f>
        <v>-58484039.58</v>
      </c>
      <c r="X32" s="27">
        <f ca="1" t="shared" si="8"/>
        <v>0</v>
      </c>
      <c r="Y32" s="23">
        <f ca="1" t="shared" si="9"/>
        <v>0.322</v>
      </c>
      <c r="Z32" s="22">
        <f ca="1" t="shared" si="10"/>
        <v>103</v>
      </c>
      <c r="AA32" s="23">
        <f ca="1" t="shared" si="11"/>
        <v>0</v>
      </c>
      <c r="AB32" s="24">
        <f ca="1" t="shared" si="12"/>
        <v>0</v>
      </c>
      <c r="AC32" s="25">
        <f ca="1">IF(Z32&gt;=100,[2]Skema!H$22,0)</f>
        <v>-97473399.3</v>
      </c>
    </row>
    <row r="33" spans="2:29">
      <c r="B33" s="11">
        <v>28</v>
      </c>
      <c r="C33" s="12">
        <v>730204</v>
      </c>
      <c r="D33" s="12" t="s">
        <v>425</v>
      </c>
      <c r="E33" s="12">
        <v>7302042007</v>
      </c>
      <c r="F33" s="12" t="s">
        <v>430</v>
      </c>
      <c r="G33" s="13">
        <f>(G$1*G$2)*'Form Rekap'!G33</f>
        <v>0.32</v>
      </c>
      <c r="H33" s="13">
        <f ca="1">(G$1*H$2)*'Form Rekap'!H33</f>
        <v>0.36</v>
      </c>
      <c r="I33" s="13">
        <f>(G$1*I$2)*'Form Rekap'!I33</f>
        <v>0.08</v>
      </c>
      <c r="J33" s="13">
        <f>(G$1*J$2)*'Form Rekap'!J33</f>
        <v>0</v>
      </c>
      <c r="K33" s="13">
        <f ca="1" t="shared" si="0"/>
        <v>0.19</v>
      </c>
      <c r="L33" s="22">
        <f ca="1" t="shared" si="1"/>
        <v>44</v>
      </c>
      <c r="M33" s="23">
        <f ca="1" t="shared" si="2"/>
        <v>0</v>
      </c>
      <c r="N33" s="24">
        <f ca="1" t="shared" si="3"/>
        <v>0</v>
      </c>
      <c r="O33" s="25">
        <f ca="1">IF(L33&gt;=100,[2]Skema!H$28,0)</f>
        <v>0</v>
      </c>
      <c r="P33" s="13">
        <f ca="1">(P$1*P$2)*'Form Rekap'!K33</f>
        <v>0.288</v>
      </c>
      <c r="Q33" s="13">
        <f ca="1">(P$1*Q$2)*'Form Rekap'!L33</f>
        <v>0.144</v>
      </c>
      <c r="R33" s="13">
        <f>(P$1*R$2)*'Form Rekap'!M33</f>
        <v>0.732876669896376</v>
      </c>
      <c r="S33" s="13">
        <f ca="1" t="shared" si="4"/>
        <v>0.291219167474094</v>
      </c>
      <c r="T33" s="22">
        <f ca="1" t="shared" si="5"/>
        <v>64</v>
      </c>
      <c r="U33" s="23">
        <f ca="1" t="shared" si="6"/>
        <v>0</v>
      </c>
      <c r="V33" s="24">
        <f ca="1" t="shared" si="7"/>
        <v>0</v>
      </c>
      <c r="W33" s="25">
        <f ca="1">IF(T33&gt;=100,[2]Skema!H$26,0)</f>
        <v>0</v>
      </c>
      <c r="X33" s="27">
        <f ca="1" t="shared" si="8"/>
        <v>0</v>
      </c>
      <c r="Y33" s="23">
        <f ca="1" t="shared" si="9"/>
        <v>0.481219167474094</v>
      </c>
      <c r="Z33" s="22">
        <f ca="1" t="shared" si="10"/>
        <v>64</v>
      </c>
      <c r="AA33" s="23">
        <f ca="1" t="shared" si="11"/>
        <v>0</v>
      </c>
      <c r="AB33" s="24">
        <f ca="1" t="shared" si="12"/>
        <v>0</v>
      </c>
      <c r="AC33" s="25">
        <f ca="1">IF(Z33&gt;=100,[2]Skema!H$22,0)</f>
        <v>0</v>
      </c>
    </row>
    <row r="34" spans="2:29">
      <c r="B34" s="11">
        <v>29</v>
      </c>
      <c r="C34" s="12">
        <v>730204</v>
      </c>
      <c r="D34" s="12" t="s">
        <v>425</v>
      </c>
      <c r="E34" s="12">
        <v>7302042008</v>
      </c>
      <c r="F34" s="12" t="s">
        <v>431</v>
      </c>
      <c r="G34" s="13">
        <f>(G$1*G$2)*'Form Rekap'!G34</f>
        <v>0.32</v>
      </c>
      <c r="H34" s="13">
        <f ca="1">(G$1*H$2)*'Form Rekap'!H34</f>
        <v>0.24</v>
      </c>
      <c r="I34" s="13">
        <f>(G$1*I$2)*'Form Rekap'!I34</f>
        <v>0.08</v>
      </c>
      <c r="J34" s="13">
        <f>(G$1*J$2)*'Form Rekap'!J34</f>
        <v>0</v>
      </c>
      <c r="K34" s="13">
        <f ca="1" t="shared" si="0"/>
        <v>0.16</v>
      </c>
      <c r="L34" s="22">
        <f ca="1" t="shared" si="1"/>
        <v>57</v>
      </c>
      <c r="M34" s="23">
        <f ca="1" t="shared" si="2"/>
        <v>0</v>
      </c>
      <c r="N34" s="24">
        <f ca="1" t="shared" si="3"/>
        <v>0</v>
      </c>
      <c r="O34" s="25">
        <f ca="1">IF(L34&gt;=100,[2]Skema!H$28,0)</f>
        <v>0</v>
      </c>
      <c r="P34" s="13">
        <f ca="1">(P$1*P$2)*'Form Rekap'!K34</f>
        <v>0.144</v>
      </c>
      <c r="Q34" s="13">
        <f ca="1">(P$1*Q$2)*'Form Rekap'!L34</f>
        <v>0</v>
      </c>
      <c r="R34" s="13">
        <f>(P$1*R$2)*'Form Rekap'!M34</f>
        <v>0.134861929288558</v>
      </c>
      <c r="S34" s="13">
        <f ca="1" t="shared" si="4"/>
        <v>0.0697154823221395</v>
      </c>
      <c r="T34" s="22">
        <f ca="1" t="shared" si="5"/>
        <v>109</v>
      </c>
      <c r="U34" s="23">
        <f ca="1" t="shared" si="6"/>
        <v>0</v>
      </c>
      <c r="V34" s="24">
        <f ca="1" t="shared" si="7"/>
        <v>0</v>
      </c>
      <c r="W34" s="25">
        <f ca="1">IF(T34&gt;=100,[2]Skema!H$26,0)</f>
        <v>-58484039.58</v>
      </c>
      <c r="X34" s="27">
        <f ca="1" t="shared" si="8"/>
        <v>0</v>
      </c>
      <c r="Y34" s="23">
        <f ca="1" t="shared" si="9"/>
        <v>0.22971548232214</v>
      </c>
      <c r="Z34" s="22">
        <f ca="1" t="shared" si="10"/>
        <v>109</v>
      </c>
      <c r="AA34" s="23">
        <f ca="1" t="shared" si="11"/>
        <v>0</v>
      </c>
      <c r="AB34" s="24">
        <f ca="1" t="shared" si="12"/>
        <v>0</v>
      </c>
      <c r="AC34" s="25">
        <f ca="1">IF(Z34&gt;=100,[2]Skema!H$22,0)</f>
        <v>-97473399.3</v>
      </c>
    </row>
    <row r="35" spans="2:29">
      <c r="B35" s="11">
        <v>30</v>
      </c>
      <c r="C35" s="12">
        <v>730204</v>
      </c>
      <c r="D35" s="12" t="s">
        <v>425</v>
      </c>
      <c r="E35" s="12">
        <v>7302042009</v>
      </c>
      <c r="F35" s="12" t="s">
        <v>432</v>
      </c>
      <c r="G35" s="13">
        <f>(G$1*G$2)*'Form Rekap'!G35</f>
        <v>0.16</v>
      </c>
      <c r="H35" s="13">
        <f ca="1">(G$1*H$2)*'Form Rekap'!H35</f>
        <v>0.24</v>
      </c>
      <c r="I35" s="13">
        <f>(G$1*I$2)*'Form Rekap'!I35</f>
        <v>0.08</v>
      </c>
      <c r="J35" s="13">
        <f>(G$1*J$2)*'Form Rekap'!J35</f>
        <v>0.24</v>
      </c>
      <c r="K35" s="13">
        <f ca="1" t="shared" si="0"/>
        <v>0.18</v>
      </c>
      <c r="L35" s="22">
        <f ca="1" t="shared" si="1"/>
        <v>49</v>
      </c>
      <c r="M35" s="23">
        <f ca="1" t="shared" si="2"/>
        <v>0</v>
      </c>
      <c r="N35" s="24">
        <f ca="1" t="shared" si="3"/>
        <v>0</v>
      </c>
      <c r="O35" s="25">
        <f ca="1">IF(L35&gt;=100,[2]Skema!H$28,0)</f>
        <v>0</v>
      </c>
      <c r="P35" s="13">
        <f ca="1">(P$1*P$2)*'Form Rekap'!K35</f>
        <v>0.144</v>
      </c>
      <c r="Q35" s="13">
        <f ca="1">(P$1*Q$2)*'Form Rekap'!L35</f>
        <v>0.72</v>
      </c>
      <c r="R35" s="13">
        <f>(P$1*R$2)*'Form Rekap'!M35</f>
        <v>0.68868430605595</v>
      </c>
      <c r="S35" s="13">
        <f ca="1" t="shared" si="4"/>
        <v>0.388171076513987</v>
      </c>
      <c r="T35" s="22">
        <f ca="1" t="shared" si="5"/>
        <v>24</v>
      </c>
      <c r="U35" s="23">
        <f ca="1" t="shared" si="6"/>
        <v>0</v>
      </c>
      <c r="V35" s="24">
        <f ca="1" t="shared" si="7"/>
        <v>0</v>
      </c>
      <c r="W35" s="25">
        <f ca="1">IF(T35&gt;=100,[2]Skema!H$26,0)</f>
        <v>0</v>
      </c>
      <c r="X35" s="27">
        <f ca="1" t="shared" si="8"/>
        <v>0</v>
      </c>
      <c r="Y35" s="23">
        <f ca="1" t="shared" si="9"/>
        <v>0.568171076513987</v>
      </c>
      <c r="Z35" s="22">
        <f ca="1" t="shared" si="10"/>
        <v>27</v>
      </c>
      <c r="AA35" s="23">
        <f ca="1" t="shared" si="11"/>
        <v>0</v>
      </c>
      <c r="AB35" s="24">
        <f ca="1" t="shared" si="12"/>
        <v>0</v>
      </c>
      <c r="AC35" s="25">
        <f ca="1">IF(Z35&gt;=100,[2]Skema!H$22,0)</f>
        <v>0</v>
      </c>
    </row>
    <row r="36" spans="2:29">
      <c r="B36" s="11">
        <v>31</v>
      </c>
      <c r="C36" s="12">
        <v>730204</v>
      </c>
      <c r="D36" s="12" t="s">
        <v>425</v>
      </c>
      <c r="E36" s="12">
        <v>7302042010</v>
      </c>
      <c r="F36" s="12" t="s">
        <v>433</v>
      </c>
      <c r="G36" s="13">
        <f>(G$1*G$2)*'Form Rekap'!G36</f>
        <v>0.08</v>
      </c>
      <c r="H36" s="13">
        <f ca="1">(G$1*H$2)*'Form Rekap'!H36</f>
        <v>0.24</v>
      </c>
      <c r="I36" s="13">
        <f>(G$1*I$2)*'Form Rekap'!I36</f>
        <v>0.08</v>
      </c>
      <c r="J36" s="13">
        <f>(G$1*J$2)*'Form Rekap'!J36</f>
        <v>0.12</v>
      </c>
      <c r="K36" s="13">
        <f ca="1" t="shared" si="0"/>
        <v>0.13</v>
      </c>
      <c r="L36" s="22">
        <f ca="1" t="shared" si="1"/>
        <v>77</v>
      </c>
      <c r="M36" s="23">
        <f ca="1" t="shared" si="2"/>
        <v>0</v>
      </c>
      <c r="N36" s="24">
        <f ca="1" t="shared" si="3"/>
        <v>0</v>
      </c>
      <c r="O36" s="25">
        <f ca="1">IF(L36&gt;=100,[2]Skema!H$28,0)</f>
        <v>0</v>
      </c>
      <c r="P36" s="13">
        <f ca="1">(P$1*P$2)*'Form Rekap'!K36</f>
        <v>0.396</v>
      </c>
      <c r="Q36" s="13">
        <f ca="1">(P$1*Q$2)*'Form Rekap'!L36</f>
        <v>0.216</v>
      </c>
      <c r="R36" s="13">
        <f>(P$1*R$2)*'Form Rekap'!M36</f>
        <v>0.231905473479585</v>
      </c>
      <c r="S36" s="13">
        <f ca="1" t="shared" si="4"/>
        <v>0.210976368369896</v>
      </c>
      <c r="T36" s="22">
        <f ca="1" t="shared" si="5"/>
        <v>97</v>
      </c>
      <c r="U36" s="23">
        <f ca="1" t="shared" si="6"/>
        <v>0</v>
      </c>
      <c r="V36" s="24">
        <f ca="1" t="shared" si="7"/>
        <v>0</v>
      </c>
      <c r="W36" s="25">
        <f ca="1">IF(T36&gt;=100,[2]Skema!H$26,0)</f>
        <v>0</v>
      </c>
      <c r="X36" s="27">
        <f ca="1" t="shared" si="8"/>
        <v>0</v>
      </c>
      <c r="Y36" s="23">
        <f ca="1" t="shared" si="9"/>
        <v>0.340976368369896</v>
      </c>
      <c r="Z36" s="22">
        <f ca="1" t="shared" si="10"/>
        <v>98</v>
      </c>
      <c r="AA36" s="23">
        <f ca="1" t="shared" si="11"/>
        <v>0</v>
      </c>
      <c r="AB36" s="24">
        <f ca="1" t="shared" si="12"/>
        <v>0</v>
      </c>
      <c r="AC36" s="25">
        <f ca="1">IF(Z36&gt;=100,[2]Skema!H$22,0)</f>
        <v>0</v>
      </c>
    </row>
    <row r="37" spans="2:29">
      <c r="B37" s="11">
        <v>32</v>
      </c>
      <c r="C37" s="12">
        <v>730204</v>
      </c>
      <c r="D37" s="12" t="s">
        <v>425</v>
      </c>
      <c r="E37" s="12">
        <v>7302042011</v>
      </c>
      <c r="F37" s="12" t="s">
        <v>434</v>
      </c>
      <c r="G37" s="13">
        <f>(G$1*G$2)*'Form Rekap'!G37</f>
        <v>0</v>
      </c>
      <c r="H37" s="13">
        <f ca="1">(G$1*H$2)*'Form Rekap'!H37</f>
        <v>0.24</v>
      </c>
      <c r="I37" s="13">
        <f>(G$1*I$2)*'Form Rekap'!I37</f>
        <v>0.08</v>
      </c>
      <c r="J37" s="13">
        <f>(G$1*J$2)*'Form Rekap'!J37</f>
        <v>0</v>
      </c>
      <c r="K37" s="13">
        <f ca="1" t="shared" si="0"/>
        <v>0.08</v>
      </c>
      <c r="L37" s="22">
        <f ca="1" t="shared" si="1"/>
        <v>104</v>
      </c>
      <c r="M37" s="23">
        <f ca="1" t="shared" si="2"/>
        <v>0</v>
      </c>
      <c r="N37" s="24">
        <f ca="1" t="shared" si="3"/>
        <v>0</v>
      </c>
      <c r="O37" s="25">
        <f ca="1">IF(L37&gt;=100,[2]Skema!H$28,0)</f>
        <v>-38989359.72</v>
      </c>
      <c r="P37" s="13">
        <f ca="1">(P$1*P$2)*'Form Rekap'!K37</f>
        <v>0.144</v>
      </c>
      <c r="Q37" s="13">
        <f ca="1">(P$1*Q$2)*'Form Rekap'!L37</f>
        <v>0.576</v>
      </c>
      <c r="R37" s="13">
        <f>(P$1*R$2)*'Form Rekap'!M37</f>
        <v>0.622313789494974</v>
      </c>
      <c r="S37" s="13">
        <f ca="1" t="shared" si="4"/>
        <v>0.335578447373743</v>
      </c>
      <c r="T37" s="22">
        <f ca="1" t="shared" si="5"/>
        <v>42</v>
      </c>
      <c r="U37" s="23">
        <f ca="1" t="shared" si="6"/>
        <v>0</v>
      </c>
      <c r="V37" s="24">
        <f ca="1" t="shared" si="7"/>
        <v>0</v>
      </c>
      <c r="W37" s="25">
        <f ca="1">IF(T37&gt;=100,[2]Skema!H$26,0)</f>
        <v>0</v>
      </c>
      <c r="X37" s="27">
        <f ca="1" t="shared" si="8"/>
        <v>0</v>
      </c>
      <c r="Y37" s="23">
        <f ca="1" t="shared" si="9"/>
        <v>0.415578447373743</v>
      </c>
      <c r="Z37" s="22">
        <f ca="1" t="shared" si="10"/>
        <v>79</v>
      </c>
      <c r="AA37" s="23">
        <f ca="1" t="shared" si="11"/>
        <v>0</v>
      </c>
      <c r="AB37" s="24">
        <f ca="1" t="shared" si="12"/>
        <v>0</v>
      </c>
      <c r="AC37" s="25">
        <f ca="1">IF(Z37&gt;=100,[2]Skema!H$22,0)</f>
        <v>0</v>
      </c>
    </row>
    <row r="38" spans="2:29">
      <c r="B38" s="11">
        <v>33</v>
      </c>
      <c r="C38" s="12">
        <v>730204</v>
      </c>
      <c r="D38" s="12" t="s">
        <v>425</v>
      </c>
      <c r="E38" s="12">
        <v>7302042012</v>
      </c>
      <c r="F38" s="12" t="s">
        <v>435</v>
      </c>
      <c r="G38" s="13">
        <f>(G$1*G$2)*'Form Rekap'!G38</f>
        <v>0</v>
      </c>
      <c r="H38" s="13">
        <f ca="1">(G$1*H$2)*'Form Rekap'!H38</f>
        <v>0.36</v>
      </c>
      <c r="I38" s="13">
        <f>(G$1*I$2)*'Form Rekap'!I38</f>
        <v>0.24</v>
      </c>
      <c r="J38" s="13">
        <f>(G$1*J$2)*'Form Rekap'!J38</f>
        <v>0</v>
      </c>
      <c r="K38" s="13">
        <f ca="1" t="shared" si="0"/>
        <v>0.15</v>
      </c>
      <c r="L38" s="22">
        <f ca="1" t="shared" si="1"/>
        <v>64</v>
      </c>
      <c r="M38" s="23">
        <f ca="1" t="shared" si="2"/>
        <v>0</v>
      </c>
      <c r="N38" s="24">
        <f ca="1" t="shared" si="3"/>
        <v>0</v>
      </c>
      <c r="O38" s="25">
        <f ca="1">IF(L38&gt;=100,[2]Skema!H$28,0)</f>
        <v>0</v>
      </c>
      <c r="P38" s="13">
        <f ca="1">(P$1*P$2)*'Form Rekap'!K38</f>
        <v>0.18</v>
      </c>
      <c r="Q38" s="13">
        <f ca="1">(P$1*Q$2)*'Form Rekap'!L38</f>
        <v>0.612</v>
      </c>
      <c r="R38" s="13">
        <f>(P$1*R$2)*'Form Rekap'!M38</f>
        <v>0.827802520277382</v>
      </c>
      <c r="S38" s="13">
        <f ca="1" t="shared" si="4"/>
        <v>0.404950630069346</v>
      </c>
      <c r="T38" s="22">
        <f ca="1" t="shared" si="5"/>
        <v>16</v>
      </c>
      <c r="U38" s="23">
        <f ca="1" t="shared" si="6"/>
        <v>0</v>
      </c>
      <c r="V38" s="24">
        <f ca="1" t="shared" si="7"/>
        <v>0</v>
      </c>
      <c r="W38" s="25">
        <f ca="1">IF(T38&gt;=100,[2]Skema!H$26,0)</f>
        <v>0</v>
      </c>
      <c r="X38" s="27">
        <f ca="1" t="shared" si="8"/>
        <v>0</v>
      </c>
      <c r="Y38" s="23">
        <f ca="1" t="shared" si="9"/>
        <v>0.554950630069346</v>
      </c>
      <c r="Z38" s="22">
        <f ca="1" t="shared" si="10"/>
        <v>32</v>
      </c>
      <c r="AA38" s="23">
        <f ca="1" t="shared" si="11"/>
        <v>0</v>
      </c>
      <c r="AB38" s="24">
        <f ca="1" t="shared" si="12"/>
        <v>0</v>
      </c>
      <c r="AC38" s="25">
        <f ca="1">IF(Z38&gt;=100,[2]Skema!H$22,0)</f>
        <v>0</v>
      </c>
    </row>
    <row r="39" spans="2:29">
      <c r="B39" s="11">
        <v>34</v>
      </c>
      <c r="C39" s="12">
        <v>730204</v>
      </c>
      <c r="D39" s="12" t="s">
        <v>425</v>
      </c>
      <c r="E39" s="12">
        <v>7302042013</v>
      </c>
      <c r="F39" s="12" t="s">
        <v>436</v>
      </c>
      <c r="G39" s="13">
        <f>(G$1*G$2)*'Form Rekap'!G39</f>
        <v>0.08</v>
      </c>
      <c r="H39" s="13">
        <f ca="1">(G$1*H$2)*'Form Rekap'!H39</f>
        <v>0.24</v>
      </c>
      <c r="I39" s="13">
        <f>(G$1*I$2)*'Form Rekap'!I39</f>
        <v>0.08</v>
      </c>
      <c r="J39" s="13">
        <f>(G$1*J$2)*'Form Rekap'!J39</f>
        <v>0.12</v>
      </c>
      <c r="K39" s="13">
        <f ca="1" t="shared" si="0"/>
        <v>0.13</v>
      </c>
      <c r="L39" s="22">
        <f ca="1" t="shared" si="1"/>
        <v>77</v>
      </c>
      <c r="M39" s="23">
        <f ca="1" t="shared" si="2"/>
        <v>0</v>
      </c>
      <c r="N39" s="24">
        <f ca="1" t="shared" si="3"/>
        <v>0</v>
      </c>
      <c r="O39" s="25">
        <f ca="1">IF(L39&gt;=100,[2]Skema!H$28,0)</f>
        <v>0</v>
      </c>
      <c r="P39" s="13">
        <f ca="1">(P$1*P$2)*'Form Rekap'!K39</f>
        <v>0.468</v>
      </c>
      <c r="Q39" s="13">
        <f ca="1">(P$1*Q$2)*'Form Rekap'!L39</f>
        <v>0.468</v>
      </c>
      <c r="R39" s="13">
        <f>(P$1*R$2)*'Form Rekap'!M39</f>
        <v>0.313602883978645</v>
      </c>
      <c r="S39" s="13">
        <f ca="1" t="shared" si="4"/>
        <v>0.312400720994661</v>
      </c>
      <c r="T39" s="22">
        <f ca="1" t="shared" si="5"/>
        <v>55</v>
      </c>
      <c r="U39" s="23">
        <f ca="1" t="shared" si="6"/>
        <v>0</v>
      </c>
      <c r="V39" s="24">
        <f ca="1" t="shared" si="7"/>
        <v>0</v>
      </c>
      <c r="W39" s="25">
        <f ca="1">IF(T39&gt;=100,[2]Skema!H$26,0)</f>
        <v>0</v>
      </c>
      <c r="X39" s="27">
        <f ca="1" t="shared" si="8"/>
        <v>0</v>
      </c>
      <c r="Y39" s="23">
        <f ca="1" t="shared" si="9"/>
        <v>0.442400720994661</v>
      </c>
      <c r="Z39" s="22">
        <f ca="1" t="shared" si="10"/>
        <v>72</v>
      </c>
      <c r="AA39" s="23">
        <f ca="1" t="shared" si="11"/>
        <v>0</v>
      </c>
      <c r="AB39" s="24">
        <f ca="1" t="shared" si="12"/>
        <v>0</v>
      </c>
      <c r="AC39" s="25">
        <f ca="1">IF(Z39&gt;=100,[2]Skema!H$22,0)</f>
        <v>0</v>
      </c>
    </row>
    <row r="40" spans="2:29">
      <c r="B40" s="11">
        <v>35</v>
      </c>
      <c r="C40" s="12">
        <v>730205</v>
      </c>
      <c r="D40" s="12" t="s">
        <v>437</v>
      </c>
      <c r="E40" s="12">
        <v>7302052003</v>
      </c>
      <c r="F40" s="12" t="s">
        <v>438</v>
      </c>
      <c r="G40" s="13">
        <f>(G$1*G$2)*'Form Rekap'!G40</f>
        <v>0</v>
      </c>
      <c r="H40" s="13">
        <f ca="1">(G$1*H$2)*'Form Rekap'!H40</f>
        <v>0.36</v>
      </c>
      <c r="I40" s="13">
        <f>(G$1*I$2)*'Form Rekap'!I40</f>
        <v>0.24</v>
      </c>
      <c r="J40" s="13">
        <f>(G$1*J$2)*'Form Rekap'!J40</f>
        <v>0</v>
      </c>
      <c r="K40" s="13">
        <f ca="1" t="shared" si="0"/>
        <v>0.15</v>
      </c>
      <c r="L40" s="22">
        <f ca="1" t="shared" si="1"/>
        <v>64</v>
      </c>
      <c r="M40" s="23">
        <f ca="1" t="shared" si="2"/>
        <v>0</v>
      </c>
      <c r="N40" s="24">
        <f ca="1" t="shared" si="3"/>
        <v>0</v>
      </c>
      <c r="O40" s="25">
        <f ca="1">IF(L40&gt;=100,[2]Skema!H$28,0)</f>
        <v>0</v>
      </c>
      <c r="P40" s="13">
        <f ca="1">(P$1*P$2)*'Form Rekap'!K40</f>
        <v>0</v>
      </c>
      <c r="Q40" s="13">
        <f ca="1">(P$1*Q$2)*'Form Rekap'!L40</f>
        <v>0.684</v>
      </c>
      <c r="R40" s="13">
        <f>(P$1*R$2)*'Form Rekap'!M40</f>
        <v>0.428004826872112</v>
      </c>
      <c r="S40" s="13">
        <f ca="1" t="shared" si="4"/>
        <v>0.278001206718028</v>
      </c>
      <c r="T40" s="22">
        <f ca="1" t="shared" si="5"/>
        <v>69</v>
      </c>
      <c r="U40" s="23">
        <f ca="1" t="shared" si="6"/>
        <v>0</v>
      </c>
      <c r="V40" s="24">
        <f ca="1" t="shared" si="7"/>
        <v>0</v>
      </c>
      <c r="W40" s="25">
        <f ca="1">IF(T40&gt;=100,[2]Skema!H$26,0)</f>
        <v>0</v>
      </c>
      <c r="X40" s="27">
        <f ca="1" t="shared" si="8"/>
        <v>0</v>
      </c>
      <c r="Y40" s="23">
        <f ca="1" t="shared" si="9"/>
        <v>0.428001206718028</v>
      </c>
      <c r="Z40" s="22">
        <f ca="1" t="shared" si="10"/>
        <v>76</v>
      </c>
      <c r="AA40" s="23">
        <f ca="1" t="shared" si="11"/>
        <v>0</v>
      </c>
      <c r="AB40" s="24">
        <f ca="1" t="shared" si="12"/>
        <v>0</v>
      </c>
      <c r="AC40" s="25">
        <f ca="1">IF(Z40&gt;=100,[2]Skema!H$22,0)</f>
        <v>0</v>
      </c>
    </row>
    <row r="41" spans="2:29">
      <c r="B41" s="11">
        <v>36</v>
      </c>
      <c r="C41" s="12">
        <v>730205</v>
      </c>
      <c r="D41" s="12" t="s">
        <v>437</v>
      </c>
      <c r="E41" s="12">
        <v>7302052004</v>
      </c>
      <c r="F41" s="12" t="s">
        <v>439</v>
      </c>
      <c r="G41" s="13">
        <f>(G$1*G$2)*'Form Rekap'!G41</f>
        <v>0</v>
      </c>
      <c r="H41" s="13">
        <f ca="1">(G$1*H$2)*'Form Rekap'!H41</f>
        <v>0.24</v>
      </c>
      <c r="I41" s="13">
        <f>(G$1*I$2)*'Form Rekap'!I41</f>
        <v>0.24</v>
      </c>
      <c r="J41" s="13">
        <f>(G$1*J$2)*'Form Rekap'!J41</f>
        <v>0</v>
      </c>
      <c r="K41" s="13">
        <f ca="1" t="shared" si="0"/>
        <v>0.12</v>
      </c>
      <c r="L41" s="22">
        <f ca="1" t="shared" si="1"/>
        <v>82</v>
      </c>
      <c r="M41" s="23">
        <f ca="1" t="shared" si="2"/>
        <v>0</v>
      </c>
      <c r="N41" s="24">
        <f ca="1" t="shared" si="3"/>
        <v>0</v>
      </c>
      <c r="O41" s="25">
        <f ca="1">IF(L41&gt;=100,[2]Skema!H$28,0)</f>
        <v>0</v>
      </c>
      <c r="P41" s="13">
        <f ca="1">(P$1*P$2)*'Form Rekap'!K41</f>
        <v>0.432</v>
      </c>
      <c r="Q41" s="13">
        <f ca="1">(P$1*Q$2)*'Form Rekap'!L41</f>
        <v>0.432</v>
      </c>
      <c r="R41" s="13">
        <f>(P$1*R$2)*'Form Rekap'!M41</f>
        <v>0.732396939854339</v>
      </c>
      <c r="S41" s="13">
        <f ca="1" t="shared" si="4"/>
        <v>0.399099234963585</v>
      </c>
      <c r="T41" s="22">
        <f ca="1" t="shared" si="5"/>
        <v>20</v>
      </c>
      <c r="U41" s="23">
        <f ca="1" t="shared" si="6"/>
        <v>0</v>
      </c>
      <c r="V41" s="24">
        <f ca="1" t="shared" si="7"/>
        <v>0</v>
      </c>
      <c r="W41" s="25">
        <f ca="1">IF(T41&gt;=100,[2]Skema!H$26,0)</f>
        <v>0</v>
      </c>
      <c r="X41" s="27">
        <f ca="1" t="shared" si="8"/>
        <v>0</v>
      </c>
      <c r="Y41" s="23">
        <f ca="1" t="shared" si="9"/>
        <v>0.519099234963585</v>
      </c>
      <c r="Z41" s="22">
        <f ca="1" t="shared" si="10"/>
        <v>54</v>
      </c>
      <c r="AA41" s="23">
        <f ca="1" t="shared" si="11"/>
        <v>0</v>
      </c>
      <c r="AB41" s="24">
        <f ca="1" t="shared" si="12"/>
        <v>0</v>
      </c>
      <c r="AC41" s="25">
        <f ca="1">IF(Z41&gt;=100,[2]Skema!H$22,0)</f>
        <v>0</v>
      </c>
    </row>
    <row r="42" spans="2:29">
      <c r="B42" s="11">
        <v>37</v>
      </c>
      <c r="C42" s="12">
        <v>730205</v>
      </c>
      <c r="D42" s="12" t="s">
        <v>437</v>
      </c>
      <c r="E42" s="12">
        <v>7302052005</v>
      </c>
      <c r="F42" s="12" t="s">
        <v>440</v>
      </c>
      <c r="G42" s="13">
        <f>(G$1*G$2)*'Form Rekap'!G42</f>
        <v>0</v>
      </c>
      <c r="H42" s="13">
        <f ca="1">(G$1*H$2)*'Form Rekap'!H42</f>
        <v>0.24</v>
      </c>
      <c r="I42" s="13">
        <f>(G$1*I$2)*'Form Rekap'!I42</f>
        <v>0.24</v>
      </c>
      <c r="J42" s="13">
        <f>(G$1*J$2)*'Form Rekap'!J42</f>
        <v>0</v>
      </c>
      <c r="K42" s="13">
        <f ca="1" t="shared" si="0"/>
        <v>0.12</v>
      </c>
      <c r="L42" s="22">
        <f ca="1" t="shared" si="1"/>
        <v>82</v>
      </c>
      <c r="M42" s="23">
        <f ca="1" t="shared" si="2"/>
        <v>0</v>
      </c>
      <c r="N42" s="24">
        <f ca="1" t="shared" si="3"/>
        <v>0</v>
      </c>
      <c r="O42" s="25">
        <f ca="1">IF(L42&gt;=100,[2]Skema!H$28,0)</f>
        <v>0</v>
      </c>
      <c r="P42" s="13">
        <f ca="1">(P$1*P$2)*'Form Rekap'!K42</f>
        <v>0.036</v>
      </c>
      <c r="Q42" s="13">
        <f ca="1">(P$1*Q$2)*'Form Rekap'!L42</f>
        <v>0.54</v>
      </c>
      <c r="R42" s="13">
        <f>(P$1*R$2)*'Form Rekap'!M42</f>
        <v>0.721221570109892</v>
      </c>
      <c r="S42" s="13">
        <f ca="1" t="shared" si="4"/>
        <v>0.324305392527473</v>
      </c>
      <c r="T42" s="22">
        <f ca="1" t="shared" si="5"/>
        <v>46</v>
      </c>
      <c r="U42" s="23">
        <f ca="1" t="shared" si="6"/>
        <v>0</v>
      </c>
      <c r="V42" s="24">
        <f ca="1" t="shared" si="7"/>
        <v>0</v>
      </c>
      <c r="W42" s="25">
        <f ca="1">IF(T42&gt;=100,[2]Skema!H$26,0)</f>
        <v>0</v>
      </c>
      <c r="X42" s="27">
        <f ca="1" t="shared" si="8"/>
        <v>0</v>
      </c>
      <c r="Y42" s="23">
        <f ca="1" t="shared" si="9"/>
        <v>0.444305392527473</v>
      </c>
      <c r="Z42" s="22">
        <f ca="1" t="shared" si="10"/>
        <v>71</v>
      </c>
      <c r="AA42" s="23">
        <f ca="1" t="shared" si="11"/>
        <v>0</v>
      </c>
      <c r="AB42" s="24">
        <f ca="1" t="shared" si="12"/>
        <v>0</v>
      </c>
      <c r="AC42" s="25">
        <f ca="1">IF(Z42&gt;=100,[2]Skema!H$22,0)</f>
        <v>0</v>
      </c>
    </row>
    <row r="43" spans="2:29">
      <c r="B43" s="11">
        <v>38</v>
      </c>
      <c r="C43" s="12">
        <v>730205</v>
      </c>
      <c r="D43" s="12" t="s">
        <v>437</v>
      </c>
      <c r="E43" s="12">
        <v>7302052006</v>
      </c>
      <c r="F43" s="12" t="s">
        <v>441</v>
      </c>
      <c r="G43" s="13">
        <f>(G$1*G$2)*'Form Rekap'!G43</f>
        <v>0</v>
      </c>
      <c r="H43" s="13">
        <f ca="1">(G$1*H$2)*'Form Rekap'!H43</f>
        <v>0.12</v>
      </c>
      <c r="I43" s="13">
        <f>(G$1*I$2)*'Form Rekap'!I43</f>
        <v>0.24</v>
      </c>
      <c r="J43" s="13">
        <f>(G$1*J$2)*'Form Rekap'!J43</f>
        <v>0</v>
      </c>
      <c r="K43" s="13">
        <f ca="1" t="shared" si="0"/>
        <v>0.09</v>
      </c>
      <c r="L43" s="22">
        <f ca="1" t="shared" si="1"/>
        <v>103</v>
      </c>
      <c r="M43" s="23">
        <f ca="1" t="shared" si="2"/>
        <v>0</v>
      </c>
      <c r="N43" s="24">
        <f ca="1" t="shared" si="3"/>
        <v>0</v>
      </c>
      <c r="O43" s="25">
        <f ca="1">IF(L43&gt;=100,[2]Skema!H$28,0)</f>
        <v>-38989359.72</v>
      </c>
      <c r="P43" s="13">
        <f ca="1">(P$1*P$2)*'Form Rekap'!K43</f>
        <v>0.216</v>
      </c>
      <c r="Q43" s="13">
        <f ca="1">(P$1*Q$2)*'Form Rekap'!L43</f>
        <v>0.036</v>
      </c>
      <c r="R43" s="13">
        <f>(P$1*R$2)*'Form Rekap'!M43</f>
        <v>0.739552804521248</v>
      </c>
      <c r="S43" s="13">
        <f ca="1" t="shared" si="4"/>
        <v>0.247888201130312</v>
      </c>
      <c r="T43" s="22">
        <f ca="1" t="shared" si="5"/>
        <v>87</v>
      </c>
      <c r="U43" s="23">
        <f ca="1" t="shared" si="6"/>
        <v>0</v>
      </c>
      <c r="V43" s="24">
        <f ca="1" t="shared" si="7"/>
        <v>0</v>
      </c>
      <c r="W43" s="25">
        <f ca="1">IF(T43&gt;=100,[2]Skema!H$26,0)</f>
        <v>0</v>
      </c>
      <c r="X43" s="27">
        <f ca="1" t="shared" si="8"/>
        <v>0</v>
      </c>
      <c r="Y43" s="23">
        <f ca="1" t="shared" si="9"/>
        <v>0.337888201130312</v>
      </c>
      <c r="Z43" s="22">
        <f ca="1" t="shared" si="10"/>
        <v>99</v>
      </c>
      <c r="AA43" s="23">
        <f ca="1" t="shared" si="11"/>
        <v>0</v>
      </c>
      <c r="AB43" s="24">
        <f ca="1" t="shared" si="12"/>
        <v>0</v>
      </c>
      <c r="AC43" s="25">
        <f ca="1">IF(Z43&gt;=100,[2]Skema!H$22,0)</f>
        <v>0</v>
      </c>
    </row>
    <row r="44" spans="2:29">
      <c r="B44" s="11">
        <v>39</v>
      </c>
      <c r="C44" s="12">
        <v>730205</v>
      </c>
      <c r="D44" s="12" t="s">
        <v>437</v>
      </c>
      <c r="E44" s="12">
        <v>7302052007</v>
      </c>
      <c r="F44" s="12" t="s">
        <v>442</v>
      </c>
      <c r="G44" s="13">
        <f>(G$1*G$2)*'Form Rekap'!G44</f>
        <v>0</v>
      </c>
      <c r="H44" s="13">
        <f ca="1">(G$1*H$2)*'Form Rekap'!H44</f>
        <v>0.36</v>
      </c>
      <c r="I44" s="13">
        <f>(G$1*I$2)*'Form Rekap'!I44</f>
        <v>0.24</v>
      </c>
      <c r="J44" s="13">
        <f>(G$1*J$2)*'Form Rekap'!J44</f>
        <v>0.12</v>
      </c>
      <c r="K44" s="13">
        <f ca="1" t="shared" si="0"/>
        <v>0.18</v>
      </c>
      <c r="L44" s="22">
        <f ca="1" t="shared" si="1"/>
        <v>49</v>
      </c>
      <c r="M44" s="23">
        <f ca="1" t="shared" si="2"/>
        <v>0</v>
      </c>
      <c r="N44" s="24">
        <f ca="1" t="shared" si="3"/>
        <v>0</v>
      </c>
      <c r="O44" s="25">
        <f ca="1">IF(L44&gt;=100,[2]Skema!H$28,0)</f>
        <v>0</v>
      </c>
      <c r="P44" s="13">
        <f ca="1">(P$1*P$2)*'Form Rekap'!K44</f>
        <v>0.468</v>
      </c>
      <c r="Q44" s="13">
        <f ca="1">(P$1*Q$2)*'Form Rekap'!L44</f>
        <v>0.432</v>
      </c>
      <c r="R44" s="13">
        <f>(P$1*R$2)*'Form Rekap'!M44</f>
        <v>0.352095913981048</v>
      </c>
      <c r="S44" s="13">
        <f ca="1" t="shared" si="4"/>
        <v>0.313023978495262</v>
      </c>
      <c r="T44" s="22">
        <f ca="1" t="shared" si="5"/>
        <v>53</v>
      </c>
      <c r="U44" s="23">
        <f ca="1" t="shared" si="6"/>
        <v>0</v>
      </c>
      <c r="V44" s="24">
        <f ca="1" t="shared" si="7"/>
        <v>0</v>
      </c>
      <c r="W44" s="25">
        <f ca="1">IF(T44&gt;=100,[2]Skema!H$26,0)</f>
        <v>0</v>
      </c>
      <c r="X44" s="27">
        <f ca="1" t="shared" si="8"/>
        <v>0</v>
      </c>
      <c r="Y44" s="23">
        <f ca="1" t="shared" si="9"/>
        <v>0.493023978495262</v>
      </c>
      <c r="Z44" s="22">
        <f ca="1" t="shared" si="10"/>
        <v>62</v>
      </c>
      <c r="AA44" s="23">
        <f ca="1" t="shared" si="11"/>
        <v>0</v>
      </c>
      <c r="AB44" s="24">
        <f ca="1" t="shared" si="12"/>
        <v>0</v>
      </c>
      <c r="AC44" s="25">
        <f ca="1">IF(Z44&gt;=100,[2]Skema!H$22,0)</f>
        <v>0</v>
      </c>
    </row>
    <row r="45" spans="2:29">
      <c r="B45" s="11">
        <v>40</v>
      </c>
      <c r="C45" s="12">
        <v>730205</v>
      </c>
      <c r="D45" s="12" t="s">
        <v>437</v>
      </c>
      <c r="E45" s="12">
        <v>7302052008</v>
      </c>
      <c r="F45" s="12" t="s">
        <v>443</v>
      </c>
      <c r="G45" s="13">
        <f>(G$1*G$2)*'Form Rekap'!G45</f>
        <v>0</v>
      </c>
      <c r="H45" s="13">
        <f ca="1">(G$1*H$2)*'Form Rekap'!H45</f>
        <v>0.24</v>
      </c>
      <c r="I45" s="13">
        <f>(G$1*I$2)*'Form Rekap'!I45</f>
        <v>0.08</v>
      </c>
      <c r="J45" s="13">
        <f>(G$1*J$2)*'Form Rekap'!J45</f>
        <v>0.12</v>
      </c>
      <c r="K45" s="13">
        <f ca="1" t="shared" si="0"/>
        <v>0.11</v>
      </c>
      <c r="L45" s="22">
        <f ca="1" t="shared" si="1"/>
        <v>99</v>
      </c>
      <c r="M45" s="23">
        <f ca="1" t="shared" si="2"/>
        <v>0</v>
      </c>
      <c r="N45" s="24">
        <f ca="1" t="shared" si="3"/>
        <v>0</v>
      </c>
      <c r="O45" s="25">
        <f ca="1">IF(L45&gt;=100,[2]Skema!H$28,0)</f>
        <v>0</v>
      </c>
      <c r="P45" s="13">
        <f ca="1">(P$1*P$2)*'Form Rekap'!K45</f>
        <v>0.072</v>
      </c>
      <c r="Q45" s="13">
        <f ca="1">(P$1*Q$2)*'Form Rekap'!L45</f>
        <v>0.684</v>
      </c>
      <c r="R45" s="13">
        <f>(P$1*R$2)*'Form Rekap'!M45</f>
        <v>0.43939160709381</v>
      </c>
      <c r="S45" s="13">
        <f ca="1" t="shared" si="4"/>
        <v>0.298847901773452</v>
      </c>
      <c r="T45" s="22">
        <f ca="1" t="shared" si="5"/>
        <v>61</v>
      </c>
      <c r="U45" s="23">
        <f ca="1" t="shared" si="6"/>
        <v>0</v>
      </c>
      <c r="V45" s="24">
        <f ca="1" t="shared" si="7"/>
        <v>0</v>
      </c>
      <c r="W45" s="25">
        <f ca="1">IF(T45&gt;=100,[2]Skema!H$26,0)</f>
        <v>0</v>
      </c>
      <c r="X45" s="27">
        <f ca="1" t="shared" si="8"/>
        <v>0</v>
      </c>
      <c r="Y45" s="23">
        <f ca="1" t="shared" si="9"/>
        <v>0.408847901773452</v>
      </c>
      <c r="Z45" s="22">
        <f ca="1" t="shared" si="10"/>
        <v>81</v>
      </c>
      <c r="AA45" s="23">
        <f ca="1" t="shared" si="11"/>
        <v>0</v>
      </c>
      <c r="AB45" s="24">
        <f ca="1" t="shared" si="12"/>
        <v>0</v>
      </c>
      <c r="AC45" s="25">
        <f ca="1">IF(Z45&gt;=100,[2]Skema!H$22,0)</f>
        <v>0</v>
      </c>
    </row>
    <row r="46" spans="2:29">
      <c r="B46" s="11">
        <v>41</v>
      </c>
      <c r="C46" s="12">
        <v>730206</v>
      </c>
      <c r="D46" s="12" t="s">
        <v>444</v>
      </c>
      <c r="E46" s="12">
        <v>7302062003</v>
      </c>
      <c r="F46" s="12" t="s">
        <v>445</v>
      </c>
      <c r="G46" s="13">
        <f>(G$1*G$2)*'Form Rekap'!G46</f>
        <v>0</v>
      </c>
      <c r="H46" s="13">
        <f ca="1">(G$1*H$2)*'Form Rekap'!H46</f>
        <v>0.36</v>
      </c>
      <c r="I46" s="13">
        <f>(G$1*I$2)*'Form Rekap'!I46</f>
        <v>0.24</v>
      </c>
      <c r="J46" s="13">
        <f>(G$1*J$2)*'Form Rekap'!J46</f>
        <v>0</v>
      </c>
      <c r="K46" s="13">
        <f ca="1" t="shared" si="0"/>
        <v>0.15</v>
      </c>
      <c r="L46" s="22">
        <f ca="1" t="shared" si="1"/>
        <v>64</v>
      </c>
      <c r="M46" s="23">
        <f ca="1" t="shared" si="2"/>
        <v>0</v>
      </c>
      <c r="N46" s="24">
        <f ca="1" t="shared" si="3"/>
        <v>0</v>
      </c>
      <c r="O46" s="25">
        <f ca="1">IF(L46&gt;=100,[2]Skema!H$28,0)</f>
        <v>0</v>
      </c>
      <c r="P46" s="13">
        <f ca="1">(P$1*P$2)*'Form Rekap'!K46</f>
        <v>0</v>
      </c>
      <c r="Q46" s="13">
        <f ca="1">(P$1*Q$2)*'Form Rekap'!L46</f>
        <v>0.108</v>
      </c>
      <c r="R46" s="13">
        <f>(P$1*R$2)*'Form Rekap'!M46</f>
        <v>0.556585347648352</v>
      </c>
      <c r="S46" s="13">
        <f ca="1" t="shared" si="4"/>
        <v>0.166146336912088</v>
      </c>
      <c r="T46" s="22">
        <f ca="1" t="shared" si="5"/>
        <v>104</v>
      </c>
      <c r="U46" s="23">
        <f ca="1" t="shared" si="6"/>
        <v>0</v>
      </c>
      <c r="V46" s="24">
        <f ca="1" t="shared" si="7"/>
        <v>0</v>
      </c>
      <c r="W46" s="25">
        <f ca="1">IF(T46&gt;=100,[2]Skema!H$26,0)</f>
        <v>-58484039.58</v>
      </c>
      <c r="X46" s="27">
        <f ca="1" t="shared" si="8"/>
        <v>0</v>
      </c>
      <c r="Y46" s="23">
        <f ca="1" t="shared" si="9"/>
        <v>0.316146336912088</v>
      </c>
      <c r="Z46" s="22">
        <f ca="1" t="shared" si="10"/>
        <v>104</v>
      </c>
      <c r="AA46" s="23">
        <f ca="1" t="shared" si="11"/>
        <v>0</v>
      </c>
      <c r="AB46" s="24">
        <f ca="1" t="shared" si="12"/>
        <v>0</v>
      </c>
      <c r="AC46" s="25">
        <f ca="1">IF(Z46&gt;=100,[2]Skema!H$22,0)</f>
        <v>-97473399.3</v>
      </c>
    </row>
    <row r="47" spans="2:29">
      <c r="B47" s="11">
        <v>42</v>
      </c>
      <c r="C47" s="12">
        <v>730206</v>
      </c>
      <c r="D47" s="12" t="s">
        <v>444</v>
      </c>
      <c r="E47" s="12">
        <v>7302062004</v>
      </c>
      <c r="F47" s="12" t="s">
        <v>424</v>
      </c>
      <c r="G47" s="13">
        <f>(G$1*G$2)*'Form Rekap'!G47</f>
        <v>0.08</v>
      </c>
      <c r="H47" s="13">
        <f ca="1">(G$1*H$2)*'Form Rekap'!H47</f>
        <v>0.24</v>
      </c>
      <c r="I47" s="13">
        <f>(G$1*I$2)*'Form Rekap'!I47</f>
        <v>0.32</v>
      </c>
      <c r="J47" s="13">
        <f>(G$1*J$2)*'Form Rekap'!J47</f>
        <v>0.12</v>
      </c>
      <c r="K47" s="13">
        <f ca="1" t="shared" si="0"/>
        <v>0.19</v>
      </c>
      <c r="L47" s="22">
        <f ca="1" t="shared" si="1"/>
        <v>44</v>
      </c>
      <c r="M47" s="23">
        <f ca="1" t="shared" si="2"/>
        <v>0</v>
      </c>
      <c r="N47" s="24">
        <f ca="1" t="shared" si="3"/>
        <v>0</v>
      </c>
      <c r="O47" s="25">
        <f ca="1">IF(L47&gt;=100,[2]Skema!H$28,0)</f>
        <v>0</v>
      </c>
      <c r="P47" s="13">
        <f ca="1">(P$1*P$2)*'Form Rekap'!K47</f>
        <v>0.612</v>
      </c>
      <c r="Q47" s="13">
        <f ca="1">(P$1*Q$2)*'Form Rekap'!L47</f>
        <v>0.72</v>
      </c>
      <c r="R47" s="13">
        <f>(P$1*R$2)*'Form Rekap'!M47</f>
        <v>0.902121931635162</v>
      </c>
      <c r="S47" s="13">
        <f ca="1" t="shared" si="4"/>
        <v>0.55853048290879</v>
      </c>
      <c r="T47" s="22">
        <f ca="1" t="shared" si="5"/>
        <v>1</v>
      </c>
      <c r="U47" s="23">
        <f ca="1" t="shared" si="6"/>
        <v>0.55853048290879</v>
      </c>
      <c r="V47" s="24">
        <f ca="1" t="shared" si="7"/>
        <v>204977669.809737</v>
      </c>
      <c r="W47" s="25">
        <f ca="1">IF(T47&gt;=100,[2]Skema!H$26,0)</f>
        <v>0</v>
      </c>
      <c r="X47" s="27">
        <f ca="1" t="shared" si="8"/>
        <v>204977669.809737</v>
      </c>
      <c r="Y47" s="23">
        <f ca="1" t="shared" si="9"/>
        <v>0.74853048290879</v>
      </c>
      <c r="Z47" s="22">
        <f ca="1" t="shared" si="10"/>
        <v>2</v>
      </c>
      <c r="AA47" s="23">
        <f ca="1" t="shared" si="11"/>
        <v>0.74853048290879</v>
      </c>
      <c r="AB47" s="24">
        <f ca="1" t="shared" si="12"/>
        <v>314333143.541868</v>
      </c>
      <c r="AC47" s="25">
        <f ca="1">IF(Z47&gt;=100,[2]Skema!H$22,0)</f>
        <v>0</v>
      </c>
    </row>
    <row r="48" spans="2:29">
      <c r="B48" s="11">
        <v>43</v>
      </c>
      <c r="C48" s="12">
        <v>730206</v>
      </c>
      <c r="D48" s="12" t="s">
        <v>444</v>
      </c>
      <c r="E48" s="12">
        <v>7302062005</v>
      </c>
      <c r="F48" s="12" t="s">
        <v>446</v>
      </c>
      <c r="G48" s="13">
        <f>(G$1*G$2)*'Form Rekap'!G48</f>
        <v>0</v>
      </c>
      <c r="H48" s="13">
        <f ca="1">(G$1*H$2)*'Form Rekap'!H48</f>
        <v>0.36</v>
      </c>
      <c r="I48" s="13">
        <f>(G$1*I$2)*'Form Rekap'!I48</f>
        <v>0.08</v>
      </c>
      <c r="J48" s="13">
        <f>(G$1*J$2)*'Form Rekap'!J48</f>
        <v>0</v>
      </c>
      <c r="K48" s="13">
        <f ca="1" t="shared" si="0"/>
        <v>0.11</v>
      </c>
      <c r="L48" s="22">
        <f ca="1" t="shared" si="1"/>
        <v>99</v>
      </c>
      <c r="M48" s="23">
        <f ca="1" t="shared" si="2"/>
        <v>0</v>
      </c>
      <c r="N48" s="24">
        <f ca="1" t="shared" si="3"/>
        <v>0</v>
      </c>
      <c r="O48" s="25">
        <f ca="1">IF(L48&gt;=100,[2]Skema!H$28,0)</f>
        <v>0</v>
      </c>
      <c r="P48" s="13">
        <f ca="1">(P$1*P$2)*'Form Rekap'!K48</f>
        <v>0.288</v>
      </c>
      <c r="Q48" s="13">
        <f ca="1">(P$1*Q$2)*'Form Rekap'!L48</f>
        <v>0.324</v>
      </c>
      <c r="R48" s="13">
        <f>(P$1*R$2)*'Form Rekap'!M48</f>
        <v>0.669081385028705</v>
      </c>
      <c r="S48" s="13">
        <f ca="1" t="shared" si="4"/>
        <v>0.320270346257176</v>
      </c>
      <c r="T48" s="22">
        <f ca="1" t="shared" si="5"/>
        <v>47</v>
      </c>
      <c r="U48" s="23">
        <f ca="1" t="shared" si="6"/>
        <v>0</v>
      </c>
      <c r="V48" s="24">
        <f ca="1" t="shared" si="7"/>
        <v>0</v>
      </c>
      <c r="W48" s="25">
        <f ca="1">IF(T48&gt;=100,[2]Skema!H$26,0)</f>
        <v>0</v>
      </c>
      <c r="X48" s="27">
        <f ca="1" t="shared" si="8"/>
        <v>0</v>
      </c>
      <c r="Y48" s="23">
        <f ca="1" t="shared" si="9"/>
        <v>0.430270346257176</v>
      </c>
      <c r="Z48" s="22">
        <f ca="1" t="shared" si="10"/>
        <v>75</v>
      </c>
      <c r="AA48" s="23">
        <f ca="1" t="shared" si="11"/>
        <v>0</v>
      </c>
      <c r="AB48" s="24">
        <f ca="1" t="shared" si="12"/>
        <v>0</v>
      </c>
      <c r="AC48" s="25">
        <f ca="1">IF(Z48&gt;=100,[2]Skema!H$22,0)</f>
        <v>0</v>
      </c>
    </row>
    <row r="49" spans="2:29">
      <c r="B49" s="11">
        <v>44</v>
      </c>
      <c r="C49" s="12">
        <v>730206</v>
      </c>
      <c r="D49" s="12" t="s">
        <v>444</v>
      </c>
      <c r="E49" s="12">
        <v>7302062006</v>
      </c>
      <c r="F49" s="12" t="s">
        <v>447</v>
      </c>
      <c r="G49" s="13">
        <f>(G$1*G$2)*'Form Rekap'!G49</f>
        <v>0</v>
      </c>
      <c r="H49" s="13">
        <f ca="1">(G$1*H$2)*'Form Rekap'!H49</f>
        <v>0.24</v>
      </c>
      <c r="I49" s="13">
        <f>(G$1*I$2)*'Form Rekap'!I49</f>
        <v>0.24</v>
      </c>
      <c r="J49" s="13">
        <f>(G$1*J$2)*'Form Rekap'!J49</f>
        <v>0.12</v>
      </c>
      <c r="K49" s="13">
        <f ca="1" t="shared" si="0"/>
        <v>0.15</v>
      </c>
      <c r="L49" s="22">
        <f ca="1" t="shared" si="1"/>
        <v>64</v>
      </c>
      <c r="M49" s="23">
        <f ca="1" t="shared" si="2"/>
        <v>0</v>
      </c>
      <c r="N49" s="24">
        <f ca="1" t="shared" si="3"/>
        <v>0</v>
      </c>
      <c r="O49" s="25">
        <f ca="1">IF(L49&gt;=100,[2]Skema!H$28,0)</f>
        <v>0</v>
      </c>
      <c r="P49" s="13">
        <f ca="1">(P$1*P$2)*'Form Rekap'!K49</f>
        <v>0.576</v>
      </c>
      <c r="Q49" s="13">
        <f ca="1">(P$1*Q$2)*'Form Rekap'!L49</f>
        <v>0.648</v>
      </c>
      <c r="R49" s="13">
        <f>(P$1*R$2)*'Form Rekap'!M49</f>
        <v>0.859279387300717</v>
      </c>
      <c r="S49" s="13">
        <f ca="1" t="shared" si="4"/>
        <v>0.520819846825179</v>
      </c>
      <c r="T49" s="22">
        <f ca="1" t="shared" si="5"/>
        <v>3</v>
      </c>
      <c r="U49" s="23">
        <f ca="1" t="shared" si="6"/>
        <v>0.520819846825179</v>
      </c>
      <c r="V49" s="24">
        <f ca="1" t="shared" si="7"/>
        <v>191138070.09585</v>
      </c>
      <c r="W49" s="25">
        <f ca="1">IF(T49&gt;=100,[2]Skema!H$26,0)</f>
        <v>0</v>
      </c>
      <c r="X49" s="27">
        <f ca="1" t="shared" si="8"/>
        <v>191138070.09585</v>
      </c>
      <c r="Y49" s="23">
        <f ca="1" t="shared" si="9"/>
        <v>0.670819846825179</v>
      </c>
      <c r="Z49" s="22">
        <f ca="1" t="shared" si="10"/>
        <v>9</v>
      </c>
      <c r="AA49" s="23">
        <f ca="1" t="shared" si="11"/>
        <v>0.670819846825179</v>
      </c>
      <c r="AB49" s="24">
        <f ca="1" t="shared" si="12"/>
        <v>281699831.893856</v>
      </c>
      <c r="AC49" s="25">
        <f ca="1">IF(Z49&gt;=100,[2]Skema!H$22,0)</f>
        <v>0</v>
      </c>
    </row>
    <row r="50" spans="2:29">
      <c r="B50" s="11">
        <v>45</v>
      </c>
      <c r="C50" s="12">
        <v>730206</v>
      </c>
      <c r="D50" s="12" t="s">
        <v>444</v>
      </c>
      <c r="E50" s="12">
        <v>7302062007</v>
      </c>
      <c r="F50" s="12" t="s">
        <v>448</v>
      </c>
      <c r="G50" s="13">
        <f>(G$1*G$2)*'Form Rekap'!G50</f>
        <v>0</v>
      </c>
      <c r="H50" s="13">
        <f ca="1">(G$1*H$2)*'Form Rekap'!H50</f>
        <v>0.36</v>
      </c>
      <c r="I50" s="13">
        <f>(G$1*I$2)*'Form Rekap'!I50</f>
        <v>0.08</v>
      </c>
      <c r="J50" s="13">
        <f>(G$1*J$2)*'Form Rekap'!J50</f>
        <v>0.12</v>
      </c>
      <c r="K50" s="13">
        <f ca="1" t="shared" si="0"/>
        <v>0.14</v>
      </c>
      <c r="L50" s="22">
        <f ca="1" t="shared" si="1"/>
        <v>72</v>
      </c>
      <c r="M50" s="23">
        <f ca="1" t="shared" si="2"/>
        <v>0</v>
      </c>
      <c r="N50" s="24">
        <f ca="1" t="shared" si="3"/>
        <v>0</v>
      </c>
      <c r="O50" s="25">
        <f ca="1">IF(L50&gt;=100,[2]Skema!H$28,0)</f>
        <v>0</v>
      </c>
      <c r="P50" s="13">
        <f ca="1">(P$1*P$2)*'Form Rekap'!K50</f>
        <v>0.396</v>
      </c>
      <c r="Q50" s="13">
        <f ca="1">(P$1*Q$2)*'Form Rekap'!L50</f>
        <v>0.432</v>
      </c>
      <c r="R50" s="13">
        <f>(P$1*R$2)*'Form Rekap'!M50</f>
        <v>0.427755018258279</v>
      </c>
      <c r="S50" s="13">
        <f ca="1" t="shared" si="4"/>
        <v>0.31393875456457</v>
      </c>
      <c r="T50" s="22">
        <f ca="1" t="shared" si="5"/>
        <v>52</v>
      </c>
      <c r="U50" s="23">
        <f ca="1" t="shared" si="6"/>
        <v>0</v>
      </c>
      <c r="V50" s="24">
        <f ca="1" t="shared" si="7"/>
        <v>0</v>
      </c>
      <c r="W50" s="25">
        <f ca="1">IF(T50&gt;=100,[2]Skema!H$26,0)</f>
        <v>0</v>
      </c>
      <c r="X50" s="27">
        <f ca="1" t="shared" si="8"/>
        <v>0</v>
      </c>
      <c r="Y50" s="23">
        <f ca="1" t="shared" si="9"/>
        <v>0.45393875456457</v>
      </c>
      <c r="Z50" s="22">
        <f ca="1" t="shared" si="10"/>
        <v>69</v>
      </c>
      <c r="AA50" s="23">
        <f ca="1" t="shared" si="11"/>
        <v>0</v>
      </c>
      <c r="AB50" s="24">
        <f ca="1" t="shared" si="12"/>
        <v>0</v>
      </c>
      <c r="AC50" s="25">
        <f ca="1">IF(Z50&gt;=100,[2]Skema!H$22,0)</f>
        <v>0</v>
      </c>
    </row>
    <row r="51" spans="2:29">
      <c r="B51" s="11">
        <v>46</v>
      </c>
      <c r="C51" s="12">
        <v>730206</v>
      </c>
      <c r="D51" s="12" t="s">
        <v>444</v>
      </c>
      <c r="E51" s="12">
        <v>7302062008</v>
      </c>
      <c r="F51" s="12" t="s">
        <v>449</v>
      </c>
      <c r="G51" s="13">
        <f>(G$1*G$2)*'Form Rekap'!G51</f>
        <v>0</v>
      </c>
      <c r="H51" s="13">
        <f ca="1">(G$1*H$2)*'Form Rekap'!H51</f>
        <v>0.24</v>
      </c>
      <c r="I51" s="13">
        <f>(G$1*I$2)*'Form Rekap'!I51</f>
        <v>0.08</v>
      </c>
      <c r="J51" s="13">
        <f>(G$1*J$2)*'Form Rekap'!J51</f>
        <v>0.12</v>
      </c>
      <c r="K51" s="13">
        <f ca="1" t="shared" si="0"/>
        <v>0.11</v>
      </c>
      <c r="L51" s="22">
        <f ca="1" t="shared" si="1"/>
        <v>99</v>
      </c>
      <c r="M51" s="23">
        <f ca="1" t="shared" si="2"/>
        <v>0</v>
      </c>
      <c r="N51" s="24">
        <f ca="1" t="shared" si="3"/>
        <v>0</v>
      </c>
      <c r="O51" s="25">
        <f ca="1">IF(L51&gt;=100,[2]Skema!H$28,0)</f>
        <v>0</v>
      </c>
      <c r="P51" s="13">
        <f ca="1">(P$1*P$2)*'Form Rekap'!K51</f>
        <v>0.036</v>
      </c>
      <c r="Q51" s="13">
        <f ca="1">(P$1*Q$2)*'Form Rekap'!L51</f>
        <v>0.108</v>
      </c>
      <c r="R51" s="13">
        <f>(P$1*R$2)*'Form Rekap'!M51</f>
        <v>0.866618582977115</v>
      </c>
      <c r="S51" s="13">
        <f ca="1" t="shared" si="4"/>
        <v>0.252654645744279</v>
      </c>
      <c r="T51" s="22">
        <f ca="1" t="shared" si="5"/>
        <v>84</v>
      </c>
      <c r="U51" s="23">
        <f ca="1" t="shared" si="6"/>
        <v>0</v>
      </c>
      <c r="V51" s="24">
        <f ca="1" t="shared" si="7"/>
        <v>0</v>
      </c>
      <c r="W51" s="25">
        <f ca="1">IF(T51&gt;=100,[2]Skema!H$26,0)</f>
        <v>0</v>
      </c>
      <c r="X51" s="27">
        <f ca="1" t="shared" si="8"/>
        <v>0</v>
      </c>
      <c r="Y51" s="23">
        <f ca="1" t="shared" si="9"/>
        <v>0.362654645744279</v>
      </c>
      <c r="Z51" s="22">
        <f ca="1" t="shared" si="10"/>
        <v>91</v>
      </c>
      <c r="AA51" s="23">
        <f ca="1" t="shared" si="11"/>
        <v>0</v>
      </c>
      <c r="AB51" s="24">
        <f ca="1" t="shared" si="12"/>
        <v>0</v>
      </c>
      <c r="AC51" s="25">
        <f ca="1">IF(Z51&gt;=100,[2]Skema!H$22,0)</f>
        <v>0</v>
      </c>
    </row>
    <row r="52" spans="2:29">
      <c r="B52" s="11">
        <v>47</v>
      </c>
      <c r="C52" s="12">
        <v>730206</v>
      </c>
      <c r="D52" s="12" t="s">
        <v>444</v>
      </c>
      <c r="E52" s="12">
        <v>7302062009</v>
      </c>
      <c r="F52" s="12" t="s">
        <v>450</v>
      </c>
      <c r="G52" s="13">
        <f>(G$1*G$2)*'Form Rekap'!G52</f>
        <v>0</v>
      </c>
      <c r="H52" s="13">
        <f ca="1">(G$1*H$2)*'Form Rekap'!H52</f>
        <v>0.24</v>
      </c>
      <c r="I52" s="13">
        <f>(G$1*I$2)*'Form Rekap'!I52</f>
        <v>0.08</v>
      </c>
      <c r="J52" s="13">
        <f>(G$1*J$2)*'Form Rekap'!J52</f>
        <v>0</v>
      </c>
      <c r="K52" s="13">
        <f ca="1" t="shared" si="0"/>
        <v>0.08</v>
      </c>
      <c r="L52" s="22">
        <f ca="1" t="shared" si="1"/>
        <v>104</v>
      </c>
      <c r="M52" s="23">
        <f ca="1" t="shared" si="2"/>
        <v>0</v>
      </c>
      <c r="N52" s="24">
        <f ca="1" t="shared" si="3"/>
        <v>0</v>
      </c>
      <c r="O52" s="25">
        <f ca="1">IF(L52&gt;=100,[2]Skema!H$28,0)</f>
        <v>-38989359.72</v>
      </c>
      <c r="P52" s="13">
        <f ca="1">(P$1*P$2)*'Form Rekap'!K52</f>
        <v>0.108</v>
      </c>
      <c r="Q52" s="13">
        <f ca="1">(P$1*Q$2)*'Form Rekap'!L52</f>
        <v>0.18</v>
      </c>
      <c r="R52" s="13">
        <f>(P$1*R$2)*'Form Rekap'!M52</f>
        <v>0.723602824157404</v>
      </c>
      <c r="S52" s="13">
        <f ca="1" t="shared" si="4"/>
        <v>0.252900706039351</v>
      </c>
      <c r="T52" s="22">
        <f ca="1" t="shared" si="5"/>
        <v>83</v>
      </c>
      <c r="U52" s="23">
        <f ca="1" t="shared" si="6"/>
        <v>0</v>
      </c>
      <c r="V52" s="24">
        <f ca="1" t="shared" si="7"/>
        <v>0</v>
      </c>
      <c r="W52" s="25">
        <f ca="1">IF(T52&gt;=100,[2]Skema!H$26,0)</f>
        <v>0</v>
      </c>
      <c r="X52" s="27">
        <f ca="1" t="shared" si="8"/>
        <v>0</v>
      </c>
      <c r="Y52" s="23">
        <f ca="1" t="shared" si="9"/>
        <v>0.332900706039351</v>
      </c>
      <c r="Z52" s="22">
        <f ca="1" t="shared" si="10"/>
        <v>100</v>
      </c>
      <c r="AA52" s="23">
        <f ca="1" t="shared" si="11"/>
        <v>0</v>
      </c>
      <c r="AB52" s="24">
        <f ca="1" t="shared" si="12"/>
        <v>0</v>
      </c>
      <c r="AC52" s="25">
        <f ca="1">IF(Z52&gt;=100,[2]Skema!H$22,0)</f>
        <v>-97473399.3</v>
      </c>
    </row>
    <row r="53" spans="2:29">
      <c r="B53" s="11">
        <v>48</v>
      </c>
      <c r="C53" s="12">
        <v>730206</v>
      </c>
      <c r="D53" s="12" t="s">
        <v>444</v>
      </c>
      <c r="E53" s="12">
        <v>7302062010</v>
      </c>
      <c r="F53" s="12" t="s">
        <v>451</v>
      </c>
      <c r="G53" s="13">
        <f>(G$1*G$2)*'Form Rekap'!G53</f>
        <v>0</v>
      </c>
      <c r="H53" s="13">
        <f ca="1">(G$1*H$2)*'Form Rekap'!H53</f>
        <v>0.24</v>
      </c>
      <c r="I53" s="13">
        <f>(G$1*I$2)*'Form Rekap'!I53</f>
        <v>0.24</v>
      </c>
      <c r="J53" s="13">
        <f>(G$1*J$2)*'Form Rekap'!J53</f>
        <v>0.12</v>
      </c>
      <c r="K53" s="13">
        <f ca="1" t="shared" si="0"/>
        <v>0.15</v>
      </c>
      <c r="L53" s="22">
        <f ca="1" t="shared" si="1"/>
        <v>64</v>
      </c>
      <c r="M53" s="23">
        <f ca="1" t="shared" si="2"/>
        <v>0</v>
      </c>
      <c r="N53" s="24">
        <f ca="1" t="shared" si="3"/>
        <v>0</v>
      </c>
      <c r="O53" s="25">
        <f ca="1">IF(L53&gt;=100,[2]Skema!H$28,0)</f>
        <v>0</v>
      </c>
      <c r="P53" s="13">
        <f ca="1">(P$1*P$2)*'Form Rekap'!K53</f>
        <v>0.036</v>
      </c>
      <c r="Q53" s="13">
        <f ca="1">(P$1*Q$2)*'Form Rekap'!L53</f>
        <v>0.432</v>
      </c>
      <c r="R53" s="13">
        <f>(P$1*R$2)*'Form Rekap'!M53</f>
        <v>0.924276947166754</v>
      </c>
      <c r="S53" s="13">
        <f ca="1" t="shared" si="4"/>
        <v>0.348069236791688</v>
      </c>
      <c r="T53" s="22">
        <f ca="1" t="shared" si="5"/>
        <v>35</v>
      </c>
      <c r="U53" s="23">
        <f ca="1" t="shared" si="6"/>
        <v>0</v>
      </c>
      <c r="V53" s="24">
        <f ca="1" t="shared" si="7"/>
        <v>0</v>
      </c>
      <c r="W53" s="25">
        <f ca="1">IF(T53&gt;=100,[2]Skema!H$26,0)</f>
        <v>0</v>
      </c>
      <c r="X53" s="27">
        <f ca="1" t="shared" si="8"/>
        <v>0</v>
      </c>
      <c r="Y53" s="23">
        <f ca="1" t="shared" si="9"/>
        <v>0.498069236791688</v>
      </c>
      <c r="Z53" s="22">
        <f ca="1" t="shared" si="10"/>
        <v>59</v>
      </c>
      <c r="AA53" s="23">
        <f ca="1" t="shared" si="11"/>
        <v>0</v>
      </c>
      <c r="AB53" s="24">
        <f ca="1" t="shared" si="12"/>
        <v>0</v>
      </c>
      <c r="AC53" s="25">
        <f ca="1">IF(Z53&gt;=100,[2]Skema!H$22,0)</f>
        <v>0</v>
      </c>
    </row>
    <row r="54" spans="2:29">
      <c r="B54" s="11">
        <v>49</v>
      </c>
      <c r="C54" s="12">
        <v>730206</v>
      </c>
      <c r="D54" s="12" t="s">
        <v>444</v>
      </c>
      <c r="E54" s="12">
        <v>7302062011</v>
      </c>
      <c r="F54" s="12" t="s">
        <v>452</v>
      </c>
      <c r="G54" s="13">
        <f>(G$1*G$2)*'Form Rekap'!G54</f>
        <v>0</v>
      </c>
      <c r="H54" s="13">
        <f ca="1">(G$1*H$2)*'Form Rekap'!H54</f>
        <v>0.36</v>
      </c>
      <c r="I54" s="13">
        <f>(G$1*I$2)*'Form Rekap'!I54</f>
        <v>0.32</v>
      </c>
      <c r="J54" s="13">
        <f>(G$1*J$2)*'Form Rekap'!J54</f>
        <v>0.12</v>
      </c>
      <c r="K54" s="13">
        <f ca="1" t="shared" si="0"/>
        <v>0.2</v>
      </c>
      <c r="L54" s="22">
        <f ca="1" t="shared" si="1"/>
        <v>38</v>
      </c>
      <c r="M54" s="23">
        <f ca="1" t="shared" si="2"/>
        <v>0</v>
      </c>
      <c r="N54" s="24">
        <f ca="1" t="shared" si="3"/>
        <v>0</v>
      </c>
      <c r="O54" s="25">
        <f ca="1">IF(L54&gt;=100,[2]Skema!H$28,0)</f>
        <v>0</v>
      </c>
      <c r="P54" s="13">
        <f ca="1">(P$1*P$2)*'Form Rekap'!K54</f>
        <v>0.288</v>
      </c>
      <c r="Q54" s="13">
        <f ca="1">(P$1*Q$2)*'Form Rekap'!L54</f>
        <v>0.252</v>
      </c>
      <c r="R54" s="13">
        <f>(P$1*R$2)*'Form Rekap'!M54</f>
        <v>0.876836205152084</v>
      </c>
      <c r="S54" s="13">
        <f ca="1" t="shared" si="4"/>
        <v>0.354209051288021</v>
      </c>
      <c r="T54" s="22">
        <f ca="1" t="shared" si="5"/>
        <v>33</v>
      </c>
      <c r="U54" s="23">
        <f ca="1" t="shared" si="6"/>
        <v>0</v>
      </c>
      <c r="V54" s="24">
        <f ca="1" t="shared" si="7"/>
        <v>0</v>
      </c>
      <c r="W54" s="25">
        <f ca="1">IF(T54&gt;=100,[2]Skema!H$26,0)</f>
        <v>0</v>
      </c>
      <c r="X54" s="27">
        <f ca="1" t="shared" si="8"/>
        <v>0</v>
      </c>
      <c r="Y54" s="23">
        <f ca="1" t="shared" si="9"/>
        <v>0.554209051288021</v>
      </c>
      <c r="Z54" s="22">
        <f ca="1" t="shared" si="10"/>
        <v>33</v>
      </c>
      <c r="AA54" s="23">
        <f ca="1" t="shared" si="11"/>
        <v>0</v>
      </c>
      <c r="AB54" s="24">
        <f ca="1" t="shared" si="12"/>
        <v>0</v>
      </c>
      <c r="AC54" s="25">
        <f ca="1">IF(Z54&gt;=100,[2]Skema!H$22,0)</f>
        <v>0</v>
      </c>
    </row>
    <row r="55" spans="2:29">
      <c r="B55" s="11">
        <v>50</v>
      </c>
      <c r="C55" s="12">
        <v>730206</v>
      </c>
      <c r="D55" s="12" t="s">
        <v>444</v>
      </c>
      <c r="E55" s="12">
        <v>7302062012</v>
      </c>
      <c r="F55" s="12" t="s">
        <v>453</v>
      </c>
      <c r="G55" s="13">
        <f>(G$1*G$2)*'Form Rekap'!G55</f>
        <v>0</v>
      </c>
      <c r="H55" s="13">
        <f ca="1">(G$1*H$2)*'Form Rekap'!H55</f>
        <v>0.24</v>
      </c>
      <c r="I55" s="13">
        <f>(G$1*I$2)*'Form Rekap'!I55</f>
        <v>0.08</v>
      </c>
      <c r="J55" s="13">
        <f>(G$1*J$2)*'Form Rekap'!J55</f>
        <v>0</v>
      </c>
      <c r="K55" s="13">
        <f ca="1" t="shared" si="0"/>
        <v>0.08</v>
      </c>
      <c r="L55" s="22">
        <f ca="1" t="shared" si="1"/>
        <v>104</v>
      </c>
      <c r="M55" s="23">
        <f ca="1" t="shared" si="2"/>
        <v>0</v>
      </c>
      <c r="N55" s="24">
        <f ca="1" t="shared" si="3"/>
        <v>0</v>
      </c>
      <c r="O55" s="25">
        <f ca="1">IF(L55&gt;=100,[2]Skema!H$28,0)</f>
        <v>-38989359.72</v>
      </c>
      <c r="P55" s="13">
        <f ca="1">(P$1*P$2)*'Form Rekap'!K55</f>
        <v>0.576</v>
      </c>
      <c r="Q55" s="13">
        <f ca="1">(P$1*Q$2)*'Form Rekap'!L55</f>
        <v>0.396</v>
      </c>
      <c r="R55" s="13">
        <f>(P$1*R$2)*'Form Rekap'!M55</f>
        <v>0.790806971182393</v>
      </c>
      <c r="S55" s="13">
        <f ca="1" t="shared" si="4"/>
        <v>0.440701742795598</v>
      </c>
      <c r="T55" s="22">
        <f ca="1" t="shared" si="5"/>
        <v>7</v>
      </c>
      <c r="U55" s="23">
        <f ca="1" t="shared" si="6"/>
        <v>0.440701742795598</v>
      </c>
      <c r="V55" s="24">
        <f ca="1" t="shared" si="7"/>
        <v>161735158.748862</v>
      </c>
      <c r="W55" s="25">
        <f ca="1">IF(T55&gt;=100,[2]Skema!H$26,0)</f>
        <v>0</v>
      </c>
      <c r="X55" s="27">
        <f ca="1" t="shared" si="8"/>
        <v>161735158.748862</v>
      </c>
      <c r="Y55" s="23">
        <f ca="1" t="shared" si="9"/>
        <v>0.520701742795598</v>
      </c>
      <c r="Z55" s="22">
        <f ca="1" t="shared" si="10"/>
        <v>53</v>
      </c>
      <c r="AA55" s="23">
        <f ca="1" t="shared" si="11"/>
        <v>0</v>
      </c>
      <c r="AB55" s="24">
        <f ca="1" t="shared" si="12"/>
        <v>0</v>
      </c>
      <c r="AC55" s="25">
        <f ca="1">IF(Z55&gt;=100,[2]Skema!H$22,0)</f>
        <v>0</v>
      </c>
    </row>
    <row r="56" spans="2:29">
      <c r="B56" s="11">
        <v>51</v>
      </c>
      <c r="C56" s="12">
        <v>730206</v>
      </c>
      <c r="D56" s="12" t="s">
        <v>444</v>
      </c>
      <c r="E56" s="12">
        <v>7302062013</v>
      </c>
      <c r="F56" s="12" t="s">
        <v>454</v>
      </c>
      <c r="G56" s="13">
        <f>(G$1*G$2)*'Form Rekap'!G56</f>
        <v>0</v>
      </c>
      <c r="H56" s="13">
        <f ca="1">(G$1*H$2)*'Form Rekap'!H56</f>
        <v>0.24</v>
      </c>
      <c r="I56" s="13">
        <f>(G$1*I$2)*'Form Rekap'!I56</f>
        <v>0.08</v>
      </c>
      <c r="J56" s="13">
        <f>(G$1*J$2)*'Form Rekap'!J56</f>
        <v>0</v>
      </c>
      <c r="K56" s="13">
        <f ca="1" t="shared" si="0"/>
        <v>0.08</v>
      </c>
      <c r="L56" s="22">
        <f ca="1" t="shared" si="1"/>
        <v>104</v>
      </c>
      <c r="M56" s="23">
        <f ca="1" t="shared" si="2"/>
        <v>0</v>
      </c>
      <c r="N56" s="24">
        <f ca="1" t="shared" si="3"/>
        <v>0</v>
      </c>
      <c r="O56" s="25">
        <f ca="1">IF(L56&gt;=100,[2]Skema!H$28,0)</f>
        <v>-38989359.72</v>
      </c>
      <c r="P56" s="13">
        <f ca="1">(P$1*P$2)*'Form Rekap'!K56</f>
        <v>0</v>
      </c>
      <c r="Q56" s="13">
        <f ca="1">(P$1*Q$2)*'Form Rekap'!L56</f>
        <v>0.54</v>
      </c>
      <c r="R56" s="13">
        <f>(P$1*R$2)*'Form Rekap'!M56</f>
        <v>0.295914064200433</v>
      </c>
      <c r="S56" s="13">
        <f ca="1" t="shared" si="4"/>
        <v>0.208978516050108</v>
      </c>
      <c r="T56" s="22">
        <f ca="1" t="shared" si="5"/>
        <v>98</v>
      </c>
      <c r="U56" s="23">
        <f ca="1" t="shared" si="6"/>
        <v>0</v>
      </c>
      <c r="V56" s="24">
        <f ca="1" t="shared" si="7"/>
        <v>0</v>
      </c>
      <c r="W56" s="25">
        <f ca="1">IF(T56&gt;=100,[2]Skema!H$26,0)</f>
        <v>0</v>
      </c>
      <c r="X56" s="27">
        <f ca="1" t="shared" si="8"/>
        <v>0</v>
      </c>
      <c r="Y56" s="23">
        <f ca="1" t="shared" si="9"/>
        <v>0.288978516050108</v>
      </c>
      <c r="Z56" s="22">
        <f ca="1" t="shared" si="10"/>
        <v>107</v>
      </c>
      <c r="AA56" s="23">
        <f ca="1" t="shared" si="11"/>
        <v>0</v>
      </c>
      <c r="AB56" s="24">
        <f ca="1" t="shared" si="12"/>
        <v>0</v>
      </c>
      <c r="AC56" s="25">
        <f ca="1">IF(Z56&gt;=100,[2]Skema!H$22,0)</f>
        <v>-97473399.3</v>
      </c>
    </row>
    <row r="57" spans="2:29">
      <c r="B57" s="11">
        <v>52</v>
      </c>
      <c r="C57" s="12">
        <v>730206</v>
      </c>
      <c r="D57" s="12" t="s">
        <v>444</v>
      </c>
      <c r="E57" s="12">
        <v>7302062014</v>
      </c>
      <c r="F57" s="12" t="s">
        <v>455</v>
      </c>
      <c r="G57" s="13">
        <f>(G$1*G$2)*'Form Rekap'!G57</f>
        <v>0</v>
      </c>
      <c r="H57" s="13">
        <f ca="1">(G$1*H$2)*'Form Rekap'!H57</f>
        <v>0.24</v>
      </c>
      <c r="I57" s="13">
        <f>(G$1*I$2)*'Form Rekap'!I57</f>
        <v>0.32</v>
      </c>
      <c r="J57" s="13">
        <f>(G$1*J$2)*'Form Rekap'!J57</f>
        <v>0</v>
      </c>
      <c r="K57" s="13">
        <f ca="1" t="shared" si="0"/>
        <v>0.14</v>
      </c>
      <c r="L57" s="22">
        <f ca="1" t="shared" si="1"/>
        <v>72</v>
      </c>
      <c r="M57" s="23">
        <f ca="1" t="shared" si="2"/>
        <v>0</v>
      </c>
      <c r="N57" s="24">
        <f ca="1" t="shared" si="3"/>
        <v>0</v>
      </c>
      <c r="O57" s="25">
        <f ca="1">IF(L57&gt;=100,[2]Skema!H$28,0)</f>
        <v>0</v>
      </c>
      <c r="P57" s="13">
        <f ca="1">(P$1*P$2)*'Form Rekap'!K57</f>
        <v>0.108</v>
      </c>
      <c r="Q57" s="13">
        <f ca="1">(P$1*Q$2)*'Form Rekap'!L57</f>
        <v>0.648</v>
      </c>
      <c r="R57" s="13">
        <f>(P$1*R$2)*'Form Rekap'!M57</f>
        <v>0.851876533330886</v>
      </c>
      <c r="S57" s="13">
        <f ca="1" t="shared" si="4"/>
        <v>0.401969133332721</v>
      </c>
      <c r="T57" s="22">
        <f ca="1" t="shared" si="5"/>
        <v>19</v>
      </c>
      <c r="U57" s="23">
        <f ca="1" t="shared" si="6"/>
        <v>0</v>
      </c>
      <c r="V57" s="24">
        <f ca="1" t="shared" si="7"/>
        <v>0</v>
      </c>
      <c r="W57" s="25">
        <f ca="1">IF(T57&gt;=100,[2]Skema!H$26,0)</f>
        <v>0</v>
      </c>
      <c r="X57" s="27">
        <f ca="1" t="shared" si="8"/>
        <v>0</v>
      </c>
      <c r="Y57" s="23">
        <f ca="1" t="shared" si="9"/>
        <v>0.541969133332721</v>
      </c>
      <c r="Z57" s="22">
        <f ca="1" t="shared" si="10"/>
        <v>45</v>
      </c>
      <c r="AA57" s="23">
        <f ca="1" t="shared" si="11"/>
        <v>0</v>
      </c>
      <c r="AB57" s="24">
        <f ca="1" t="shared" si="12"/>
        <v>0</v>
      </c>
      <c r="AC57" s="25">
        <f ca="1">IF(Z57&gt;=100,[2]Skema!H$22,0)</f>
        <v>0</v>
      </c>
    </row>
    <row r="58" spans="2:29">
      <c r="B58" s="11">
        <v>53</v>
      </c>
      <c r="C58" s="12">
        <v>730206</v>
      </c>
      <c r="D58" s="12" t="s">
        <v>444</v>
      </c>
      <c r="E58" s="12">
        <v>7302062015</v>
      </c>
      <c r="F58" s="12" t="s">
        <v>27</v>
      </c>
      <c r="G58" s="13">
        <f>(G$1*G$2)*'Form Rekap'!G58</f>
        <v>0</v>
      </c>
      <c r="H58" s="13">
        <f ca="1">(G$1*H$2)*'Form Rekap'!H58</f>
        <v>0.24</v>
      </c>
      <c r="I58" s="13">
        <f>(G$1*I$2)*'Form Rekap'!I58</f>
        <v>0.32</v>
      </c>
      <c r="J58" s="13">
        <f>(G$1*J$2)*'Form Rekap'!J58</f>
        <v>0</v>
      </c>
      <c r="K58" s="13">
        <f ca="1" t="shared" si="0"/>
        <v>0.14</v>
      </c>
      <c r="L58" s="22">
        <f ca="1" t="shared" si="1"/>
        <v>72</v>
      </c>
      <c r="M58" s="23">
        <f ca="1" t="shared" si="2"/>
        <v>0</v>
      </c>
      <c r="N58" s="24">
        <f ca="1" t="shared" si="3"/>
        <v>0</v>
      </c>
      <c r="O58" s="25">
        <f ca="1">IF(L58&gt;=100,[2]Skema!H$28,0)</f>
        <v>0</v>
      </c>
      <c r="P58" s="13">
        <f ca="1">(P$1*P$2)*'Form Rekap'!K58</f>
        <v>0.288</v>
      </c>
      <c r="Q58" s="13">
        <f ca="1">(P$1*Q$2)*'Form Rekap'!L58</f>
        <v>0.504</v>
      </c>
      <c r="R58" s="13">
        <f>(P$1*R$2)*'Form Rekap'!M58</f>
        <v>0.218187126509392</v>
      </c>
      <c r="S58" s="13">
        <f ca="1" t="shared" si="4"/>
        <v>0.252546781627348</v>
      </c>
      <c r="T58" s="22">
        <f ca="1" t="shared" si="5"/>
        <v>85</v>
      </c>
      <c r="U58" s="23">
        <f ca="1" t="shared" si="6"/>
        <v>0</v>
      </c>
      <c r="V58" s="24">
        <f ca="1" t="shared" si="7"/>
        <v>0</v>
      </c>
      <c r="W58" s="25">
        <f ca="1">IF(T58&gt;=100,[2]Skema!H$26,0)</f>
        <v>0</v>
      </c>
      <c r="X58" s="27">
        <f ca="1" t="shared" si="8"/>
        <v>0</v>
      </c>
      <c r="Y58" s="23">
        <f ca="1" t="shared" si="9"/>
        <v>0.392546781627348</v>
      </c>
      <c r="Z58" s="22">
        <f ca="1" t="shared" si="10"/>
        <v>86</v>
      </c>
      <c r="AA58" s="23">
        <f ca="1" t="shared" si="11"/>
        <v>0</v>
      </c>
      <c r="AB58" s="24">
        <f ca="1" t="shared" si="12"/>
        <v>0</v>
      </c>
      <c r="AC58" s="25">
        <f ca="1">IF(Z58&gt;=100,[2]Skema!H$22,0)</f>
        <v>0</v>
      </c>
    </row>
    <row r="59" spans="2:29">
      <c r="B59" s="11">
        <v>54</v>
      </c>
      <c r="C59" s="12">
        <v>730206</v>
      </c>
      <c r="D59" s="12" t="s">
        <v>444</v>
      </c>
      <c r="E59" s="12">
        <v>7302062016</v>
      </c>
      <c r="F59" s="12" t="s">
        <v>456</v>
      </c>
      <c r="G59" s="13">
        <f>(G$1*G$2)*'Form Rekap'!G59</f>
        <v>0</v>
      </c>
      <c r="H59" s="13">
        <f ca="1">(G$1*H$2)*'Form Rekap'!H59</f>
        <v>0.24</v>
      </c>
      <c r="I59" s="13">
        <f>(G$1*I$2)*'Form Rekap'!I59</f>
        <v>0.24</v>
      </c>
      <c r="J59" s="13">
        <f>(G$1*J$2)*'Form Rekap'!J59</f>
        <v>0</v>
      </c>
      <c r="K59" s="13">
        <f ca="1" t="shared" si="0"/>
        <v>0.12</v>
      </c>
      <c r="L59" s="22">
        <f ca="1" t="shared" si="1"/>
        <v>82</v>
      </c>
      <c r="M59" s="23">
        <f ca="1" t="shared" si="2"/>
        <v>0</v>
      </c>
      <c r="N59" s="24">
        <f ca="1" t="shared" si="3"/>
        <v>0</v>
      </c>
      <c r="O59" s="25">
        <f ca="1">IF(L59&gt;=100,[2]Skema!H$28,0)</f>
        <v>0</v>
      </c>
      <c r="P59" s="13">
        <f ca="1">(P$1*P$2)*'Form Rekap'!K59</f>
        <v>0.432</v>
      </c>
      <c r="Q59" s="13">
        <f ca="1">(P$1*Q$2)*'Form Rekap'!L59</f>
        <v>0.108</v>
      </c>
      <c r="R59" s="13">
        <f>(P$1*R$2)*'Form Rekap'!M59</f>
        <v>0.55254033536308</v>
      </c>
      <c r="S59" s="13">
        <f ca="1" t="shared" si="4"/>
        <v>0.27313508384077</v>
      </c>
      <c r="T59" s="22">
        <f ca="1" t="shared" si="5"/>
        <v>71</v>
      </c>
      <c r="U59" s="23">
        <f ca="1" t="shared" si="6"/>
        <v>0</v>
      </c>
      <c r="V59" s="24">
        <f ca="1" t="shared" si="7"/>
        <v>0</v>
      </c>
      <c r="W59" s="25">
        <f ca="1">IF(T59&gt;=100,[2]Skema!H$26,0)</f>
        <v>0</v>
      </c>
      <c r="X59" s="27">
        <f ca="1" t="shared" si="8"/>
        <v>0</v>
      </c>
      <c r="Y59" s="23">
        <f ca="1" t="shared" si="9"/>
        <v>0.39313508384077</v>
      </c>
      <c r="Z59" s="22">
        <f ca="1" t="shared" si="10"/>
        <v>85</v>
      </c>
      <c r="AA59" s="23">
        <f ca="1" t="shared" si="11"/>
        <v>0</v>
      </c>
      <c r="AB59" s="24">
        <f ca="1" t="shared" si="12"/>
        <v>0</v>
      </c>
      <c r="AC59" s="25">
        <f ca="1">IF(Z59&gt;=100,[2]Skema!H$22,0)</f>
        <v>0</v>
      </c>
    </row>
    <row r="60" spans="2:29">
      <c r="B60" s="11">
        <v>55</v>
      </c>
      <c r="C60" s="12">
        <v>730206</v>
      </c>
      <c r="D60" s="12" t="s">
        <v>444</v>
      </c>
      <c r="E60" s="12">
        <v>7302062017</v>
      </c>
      <c r="F60" s="12" t="s">
        <v>457</v>
      </c>
      <c r="G60" s="13">
        <f>(G$1*G$2)*'Form Rekap'!G60</f>
        <v>0</v>
      </c>
      <c r="H60" s="13">
        <f ca="1">(G$1*H$2)*'Form Rekap'!H60</f>
        <v>0.12</v>
      </c>
      <c r="I60" s="13">
        <f>(G$1*I$2)*'Form Rekap'!I60</f>
        <v>0.08</v>
      </c>
      <c r="J60" s="13">
        <f>(G$1*J$2)*'Form Rekap'!J60</f>
        <v>0</v>
      </c>
      <c r="K60" s="13">
        <f ca="1" t="shared" si="0"/>
        <v>0.05</v>
      </c>
      <c r="L60" s="22">
        <f ca="1" t="shared" si="1"/>
        <v>108</v>
      </c>
      <c r="M60" s="23">
        <f ca="1" t="shared" si="2"/>
        <v>0</v>
      </c>
      <c r="N60" s="24">
        <f ca="1" t="shared" si="3"/>
        <v>0</v>
      </c>
      <c r="O60" s="25">
        <f ca="1">IF(L60&gt;=100,[2]Skema!H$28,0)</f>
        <v>-38989359.72</v>
      </c>
      <c r="P60" s="13">
        <f ca="1">(P$1*P$2)*'Form Rekap'!K60</f>
        <v>0.396</v>
      </c>
      <c r="Q60" s="13">
        <f ca="1">(P$1*Q$2)*'Form Rekap'!L60</f>
        <v>0.144</v>
      </c>
      <c r="R60" s="13">
        <f>(P$1*R$2)*'Form Rekap'!M60</f>
        <v>0.393896291616375</v>
      </c>
      <c r="S60" s="13">
        <f ca="1" t="shared" si="4"/>
        <v>0.233474072904094</v>
      </c>
      <c r="T60" s="22">
        <f ca="1" t="shared" si="5"/>
        <v>90</v>
      </c>
      <c r="U60" s="23">
        <f ca="1" t="shared" si="6"/>
        <v>0</v>
      </c>
      <c r="V60" s="24">
        <f ca="1" t="shared" si="7"/>
        <v>0</v>
      </c>
      <c r="W60" s="25">
        <f ca="1">IF(T60&gt;=100,[2]Skema!H$26,0)</f>
        <v>0</v>
      </c>
      <c r="X60" s="27">
        <f ca="1" t="shared" si="8"/>
        <v>0</v>
      </c>
      <c r="Y60" s="23">
        <f ca="1" t="shared" si="9"/>
        <v>0.283474072904094</v>
      </c>
      <c r="Z60" s="22">
        <f ca="1" t="shared" si="10"/>
        <v>108</v>
      </c>
      <c r="AA60" s="23">
        <f ca="1" t="shared" si="11"/>
        <v>0</v>
      </c>
      <c r="AB60" s="24">
        <f ca="1" t="shared" si="12"/>
        <v>0</v>
      </c>
      <c r="AC60" s="25">
        <f ca="1">IF(Z60&gt;=100,[2]Skema!H$22,0)</f>
        <v>-97473399.3</v>
      </c>
    </row>
    <row r="61" spans="2:29">
      <c r="B61" s="11">
        <v>56</v>
      </c>
      <c r="C61" s="12">
        <v>730206</v>
      </c>
      <c r="D61" s="12" t="s">
        <v>444</v>
      </c>
      <c r="E61" s="12">
        <v>7302062018</v>
      </c>
      <c r="F61" s="12" t="s">
        <v>458</v>
      </c>
      <c r="G61" s="13">
        <f>(G$1*G$2)*'Form Rekap'!G61</f>
        <v>0</v>
      </c>
      <c r="H61" s="13">
        <f ca="1">(G$1*H$2)*'Form Rekap'!H61</f>
        <v>0.24</v>
      </c>
      <c r="I61" s="13">
        <f>(G$1*I$2)*'Form Rekap'!I61</f>
        <v>0.24</v>
      </c>
      <c r="J61" s="13">
        <f>(G$1*J$2)*'Form Rekap'!J61</f>
        <v>0</v>
      </c>
      <c r="K61" s="13">
        <f ca="1" t="shared" si="0"/>
        <v>0.12</v>
      </c>
      <c r="L61" s="22">
        <f ca="1" t="shared" si="1"/>
        <v>82</v>
      </c>
      <c r="M61" s="23">
        <f ca="1" t="shared" si="2"/>
        <v>0</v>
      </c>
      <c r="N61" s="24">
        <f ca="1" t="shared" si="3"/>
        <v>0</v>
      </c>
      <c r="O61" s="25">
        <f ca="1">IF(L61&gt;=100,[2]Skema!H$28,0)</f>
        <v>0</v>
      </c>
      <c r="P61" s="13">
        <f ca="1">(P$1*P$2)*'Form Rekap'!K61</f>
        <v>0</v>
      </c>
      <c r="Q61" s="13">
        <f ca="1">(P$1*Q$2)*'Form Rekap'!L61</f>
        <v>0.72</v>
      </c>
      <c r="R61" s="13">
        <f>(P$1*R$2)*'Form Rekap'!M61</f>
        <v>0.465315328583869</v>
      </c>
      <c r="S61" s="13">
        <f ca="1" t="shared" si="4"/>
        <v>0.296328832145967</v>
      </c>
      <c r="T61" s="22">
        <f ca="1" t="shared" si="5"/>
        <v>62</v>
      </c>
      <c r="U61" s="23">
        <f ca="1" t="shared" si="6"/>
        <v>0</v>
      </c>
      <c r="V61" s="24">
        <f ca="1" t="shared" si="7"/>
        <v>0</v>
      </c>
      <c r="W61" s="25">
        <f ca="1">IF(T61&gt;=100,[2]Skema!H$26,0)</f>
        <v>0</v>
      </c>
      <c r="X61" s="27">
        <f ca="1" t="shared" si="8"/>
        <v>0</v>
      </c>
      <c r="Y61" s="23">
        <f ca="1" t="shared" si="9"/>
        <v>0.416328832145967</v>
      </c>
      <c r="Z61" s="22">
        <f ca="1" t="shared" si="10"/>
        <v>78</v>
      </c>
      <c r="AA61" s="23">
        <f ca="1" t="shared" si="11"/>
        <v>0</v>
      </c>
      <c r="AB61" s="24">
        <f ca="1" t="shared" si="12"/>
        <v>0</v>
      </c>
      <c r="AC61" s="25">
        <f ca="1">IF(Z61&gt;=100,[2]Skema!H$22,0)</f>
        <v>0</v>
      </c>
    </row>
    <row r="62" spans="2:29">
      <c r="B62" s="11">
        <v>57</v>
      </c>
      <c r="C62" s="12">
        <v>730206</v>
      </c>
      <c r="D62" s="12" t="s">
        <v>444</v>
      </c>
      <c r="E62" s="12">
        <v>7302062019</v>
      </c>
      <c r="F62" s="12" t="s">
        <v>459</v>
      </c>
      <c r="G62" s="13">
        <f>(G$1*G$2)*'Form Rekap'!G62</f>
        <v>0</v>
      </c>
      <c r="H62" s="13">
        <f ca="1">(G$1*H$2)*'Form Rekap'!H62</f>
        <v>0.24</v>
      </c>
      <c r="I62" s="13">
        <f>(G$1*I$2)*'Form Rekap'!I62</f>
        <v>0.16</v>
      </c>
      <c r="J62" s="13">
        <f>(G$1*J$2)*'Form Rekap'!J62</f>
        <v>0</v>
      </c>
      <c r="K62" s="13">
        <f ca="1" t="shared" si="0"/>
        <v>0.1</v>
      </c>
      <c r="L62" s="22">
        <f ca="1" t="shared" si="1"/>
        <v>102</v>
      </c>
      <c r="M62" s="23">
        <f ca="1" t="shared" si="2"/>
        <v>0</v>
      </c>
      <c r="N62" s="24">
        <f ca="1" t="shared" si="3"/>
        <v>0</v>
      </c>
      <c r="O62" s="25">
        <f ca="1">IF(L62&gt;=100,[2]Skema!H$28,0)</f>
        <v>-38989359.72</v>
      </c>
      <c r="P62" s="13">
        <f ca="1">(P$1*P$2)*'Form Rekap'!K62</f>
        <v>0.144</v>
      </c>
      <c r="Q62" s="13">
        <f ca="1">(P$1*Q$2)*'Form Rekap'!L62</f>
        <v>0.18</v>
      </c>
      <c r="R62" s="13">
        <f>(P$1*R$2)*'Form Rekap'!M62</f>
        <v>0.474810815918195</v>
      </c>
      <c r="S62" s="13">
        <f ca="1" t="shared" si="4"/>
        <v>0.199702703979549</v>
      </c>
      <c r="T62" s="22">
        <f ca="1" t="shared" si="5"/>
        <v>100</v>
      </c>
      <c r="U62" s="23">
        <f ca="1" t="shared" si="6"/>
        <v>0</v>
      </c>
      <c r="V62" s="24">
        <f ca="1" t="shared" si="7"/>
        <v>0</v>
      </c>
      <c r="W62" s="25">
        <f ca="1">IF(T62&gt;=100,[2]Skema!H$26,0)</f>
        <v>-58484039.58</v>
      </c>
      <c r="X62" s="27">
        <f ca="1" t="shared" si="8"/>
        <v>0</v>
      </c>
      <c r="Y62" s="23">
        <f ca="1" t="shared" si="9"/>
        <v>0.299702703979549</v>
      </c>
      <c r="Z62" s="22">
        <f ca="1" t="shared" si="10"/>
        <v>105</v>
      </c>
      <c r="AA62" s="23">
        <f ca="1" t="shared" si="11"/>
        <v>0</v>
      </c>
      <c r="AB62" s="24">
        <f ca="1" t="shared" si="12"/>
        <v>0</v>
      </c>
      <c r="AC62" s="25">
        <f ca="1">IF(Z62&gt;=100,[2]Skema!H$22,0)</f>
        <v>-97473399.3</v>
      </c>
    </row>
    <row r="63" spans="2:29">
      <c r="B63" s="11">
        <v>58</v>
      </c>
      <c r="C63" s="12">
        <v>730207</v>
      </c>
      <c r="D63" s="12" t="s">
        <v>460</v>
      </c>
      <c r="E63" s="12">
        <v>7302072004</v>
      </c>
      <c r="F63" s="12" t="s">
        <v>434</v>
      </c>
      <c r="G63" s="13">
        <f>(G$1*G$2)*'Form Rekap'!G63</f>
        <v>0</v>
      </c>
      <c r="H63" s="13">
        <f ca="1">(G$1*H$2)*'Form Rekap'!H63</f>
        <v>0.24</v>
      </c>
      <c r="I63" s="13">
        <f>(G$1*I$2)*'Form Rekap'!I63</f>
        <v>0.24</v>
      </c>
      <c r="J63" s="13">
        <f>(G$1*J$2)*'Form Rekap'!J63</f>
        <v>0.12</v>
      </c>
      <c r="K63" s="13">
        <f ca="1" t="shared" si="0"/>
        <v>0.15</v>
      </c>
      <c r="L63" s="22">
        <f ca="1" t="shared" si="1"/>
        <v>64</v>
      </c>
      <c r="M63" s="23">
        <f ca="1" t="shared" si="2"/>
        <v>0</v>
      </c>
      <c r="N63" s="24">
        <f ca="1" t="shared" si="3"/>
        <v>0</v>
      </c>
      <c r="O63" s="25">
        <f ca="1">IF(L63&gt;=100,[2]Skema!H$28,0)</f>
        <v>0</v>
      </c>
      <c r="P63" s="13">
        <f ca="1">(P$1*P$2)*'Form Rekap'!K63</f>
        <v>0</v>
      </c>
      <c r="Q63" s="13">
        <f ca="1">(P$1*Q$2)*'Form Rekap'!L63</f>
        <v>0.108</v>
      </c>
      <c r="R63" s="13">
        <f>(P$1*R$2)*'Form Rekap'!M63</f>
        <v>0.938198640637639</v>
      </c>
      <c r="S63" s="13">
        <f ca="1" t="shared" si="4"/>
        <v>0.26154966015941</v>
      </c>
      <c r="T63" s="22">
        <f ca="1" t="shared" si="5"/>
        <v>78</v>
      </c>
      <c r="U63" s="23">
        <f ca="1" t="shared" si="6"/>
        <v>0</v>
      </c>
      <c r="V63" s="24">
        <f ca="1" t="shared" si="7"/>
        <v>0</v>
      </c>
      <c r="W63" s="25">
        <f ca="1">IF(T63&gt;=100,[2]Skema!H$26,0)</f>
        <v>0</v>
      </c>
      <c r="X63" s="27">
        <f ca="1" t="shared" si="8"/>
        <v>0</v>
      </c>
      <c r="Y63" s="23">
        <f ca="1" t="shared" si="9"/>
        <v>0.41154966015941</v>
      </c>
      <c r="Z63" s="22">
        <f ca="1" t="shared" si="10"/>
        <v>80</v>
      </c>
      <c r="AA63" s="23">
        <f ca="1" t="shared" si="11"/>
        <v>0</v>
      </c>
      <c r="AB63" s="24">
        <f ca="1" t="shared" si="12"/>
        <v>0</v>
      </c>
      <c r="AC63" s="25">
        <f ca="1">IF(Z63&gt;=100,[2]Skema!H$22,0)</f>
        <v>0</v>
      </c>
    </row>
    <row r="64" spans="2:29">
      <c r="B64" s="11">
        <v>59</v>
      </c>
      <c r="C64" s="12">
        <v>730207</v>
      </c>
      <c r="D64" s="12" t="s">
        <v>460</v>
      </c>
      <c r="E64" s="12">
        <v>7302072005</v>
      </c>
      <c r="F64" s="12" t="s">
        <v>461</v>
      </c>
      <c r="G64" s="13">
        <f>(G$1*G$2)*'Form Rekap'!G64</f>
        <v>0</v>
      </c>
      <c r="H64" s="13">
        <f ca="1">(G$1*H$2)*'Form Rekap'!H64</f>
        <v>0.24</v>
      </c>
      <c r="I64" s="13">
        <f>(G$1*I$2)*'Form Rekap'!I64</f>
        <v>0.32</v>
      </c>
      <c r="J64" s="13">
        <f>(G$1*J$2)*'Form Rekap'!J64</f>
        <v>0.12</v>
      </c>
      <c r="K64" s="13">
        <f ca="1" t="shared" si="0"/>
        <v>0.17</v>
      </c>
      <c r="L64" s="22">
        <f ca="1" t="shared" si="1"/>
        <v>53</v>
      </c>
      <c r="M64" s="23">
        <f ca="1" t="shared" si="2"/>
        <v>0</v>
      </c>
      <c r="N64" s="24">
        <f ca="1" t="shared" si="3"/>
        <v>0</v>
      </c>
      <c r="O64" s="25">
        <f ca="1">IF(L64&gt;=100,[2]Skema!H$28,0)</f>
        <v>0</v>
      </c>
      <c r="P64" s="13">
        <f ca="1">(P$1*P$2)*'Form Rekap'!K64</f>
        <v>0.432</v>
      </c>
      <c r="Q64" s="13">
        <f ca="1">(P$1*Q$2)*'Form Rekap'!L64</f>
        <v>0.504</v>
      </c>
      <c r="R64" s="13">
        <f>(P$1*R$2)*'Form Rekap'!M64</f>
        <v>0.823425692772317</v>
      </c>
      <c r="S64" s="13">
        <f ca="1" t="shared" si="4"/>
        <v>0.439856423193079</v>
      </c>
      <c r="T64" s="22">
        <f ca="1" t="shared" si="5"/>
        <v>8</v>
      </c>
      <c r="U64" s="23">
        <f ca="1" t="shared" si="6"/>
        <v>0.439856423193079</v>
      </c>
      <c r="V64" s="24">
        <f ca="1" t="shared" si="7"/>
        <v>161424931.021511</v>
      </c>
      <c r="W64" s="25">
        <f ca="1">IF(T64&gt;=100,[2]Skema!H$26,0)</f>
        <v>0</v>
      </c>
      <c r="X64" s="27">
        <f ca="1" t="shared" si="8"/>
        <v>161424931.021511</v>
      </c>
      <c r="Y64" s="23">
        <f ca="1" t="shared" si="9"/>
        <v>0.609856423193079</v>
      </c>
      <c r="Z64" s="22">
        <f ca="1" t="shared" si="10"/>
        <v>19</v>
      </c>
      <c r="AA64" s="23">
        <f ca="1" t="shared" si="11"/>
        <v>0</v>
      </c>
      <c r="AB64" s="24">
        <f ca="1" t="shared" si="12"/>
        <v>0</v>
      </c>
      <c r="AC64" s="25">
        <f ca="1">IF(Z64&gt;=100,[2]Skema!H$22,0)</f>
        <v>0</v>
      </c>
    </row>
    <row r="65" spans="2:29">
      <c r="B65" s="11">
        <v>60</v>
      </c>
      <c r="C65" s="12">
        <v>730207</v>
      </c>
      <c r="D65" s="12" t="s">
        <v>460</v>
      </c>
      <c r="E65" s="12">
        <v>7302072006</v>
      </c>
      <c r="F65" s="12" t="s">
        <v>462</v>
      </c>
      <c r="G65" s="13">
        <f>(G$1*G$2)*'Form Rekap'!G65</f>
        <v>0</v>
      </c>
      <c r="H65" s="13">
        <f ca="1">(G$1*H$2)*'Form Rekap'!H65</f>
        <v>0.36</v>
      </c>
      <c r="I65" s="13">
        <f>(G$1*I$2)*'Form Rekap'!I65</f>
        <v>0.24</v>
      </c>
      <c r="J65" s="13">
        <f>(G$1*J$2)*'Form Rekap'!J65</f>
        <v>0.12</v>
      </c>
      <c r="K65" s="13">
        <f ca="1" t="shared" si="0"/>
        <v>0.18</v>
      </c>
      <c r="L65" s="22">
        <f ca="1" t="shared" si="1"/>
        <v>49</v>
      </c>
      <c r="M65" s="23">
        <f ca="1" t="shared" si="2"/>
        <v>0</v>
      </c>
      <c r="N65" s="24">
        <f ca="1" t="shared" si="3"/>
        <v>0</v>
      </c>
      <c r="O65" s="25">
        <f ca="1">IF(L65&gt;=100,[2]Skema!H$28,0)</f>
        <v>0</v>
      </c>
      <c r="P65" s="13">
        <f ca="1">(P$1*P$2)*'Form Rekap'!K65</f>
        <v>0.684</v>
      </c>
      <c r="Q65" s="13">
        <f ca="1">(P$1*Q$2)*'Form Rekap'!L65</f>
        <v>0.612</v>
      </c>
      <c r="R65" s="13">
        <f>(P$1*R$2)*'Form Rekap'!M65</f>
        <v>0.682391692619892</v>
      </c>
      <c r="S65" s="13">
        <f ca="1" t="shared" si="4"/>
        <v>0.494597923154973</v>
      </c>
      <c r="T65" s="22">
        <f ca="1" t="shared" si="5"/>
        <v>5</v>
      </c>
      <c r="U65" s="23">
        <f ca="1" t="shared" si="6"/>
        <v>0.494597923154973</v>
      </c>
      <c r="V65" s="24">
        <f ca="1" t="shared" si="7"/>
        <v>181514765.770801</v>
      </c>
      <c r="W65" s="25">
        <f ca="1">IF(T65&gt;=100,[2]Skema!H$26,0)</f>
        <v>0</v>
      </c>
      <c r="X65" s="27">
        <f ca="1" t="shared" si="8"/>
        <v>181514765.770801</v>
      </c>
      <c r="Y65" s="23">
        <f ca="1" t="shared" si="9"/>
        <v>0.674597923154973</v>
      </c>
      <c r="Z65" s="22">
        <f ca="1" t="shared" si="10"/>
        <v>6</v>
      </c>
      <c r="AA65" s="23">
        <f ca="1" t="shared" si="11"/>
        <v>0.674597923154973</v>
      </c>
      <c r="AB65" s="24">
        <f ca="1" t="shared" si="12"/>
        <v>283286373.305864</v>
      </c>
      <c r="AC65" s="25">
        <f ca="1">IF(Z65&gt;=100,[2]Skema!H$22,0)</f>
        <v>0</v>
      </c>
    </row>
    <row r="66" spans="2:29">
      <c r="B66" s="11">
        <v>61</v>
      </c>
      <c r="C66" s="12">
        <v>730207</v>
      </c>
      <c r="D66" s="12" t="s">
        <v>460</v>
      </c>
      <c r="E66" s="12">
        <v>7302072007</v>
      </c>
      <c r="F66" s="12" t="s">
        <v>463</v>
      </c>
      <c r="G66" s="13">
        <f>(G$1*G$2)*'Form Rekap'!G66</f>
        <v>0</v>
      </c>
      <c r="H66" s="13">
        <f ca="1">(G$1*H$2)*'Form Rekap'!H66</f>
        <v>0.36</v>
      </c>
      <c r="I66" s="13">
        <f>(G$1*I$2)*'Form Rekap'!I66</f>
        <v>0.24</v>
      </c>
      <c r="J66" s="13">
        <f>(G$1*J$2)*'Form Rekap'!J66</f>
        <v>0</v>
      </c>
      <c r="K66" s="13">
        <f ca="1" t="shared" si="0"/>
        <v>0.15</v>
      </c>
      <c r="L66" s="22">
        <f ca="1" t="shared" si="1"/>
        <v>64</v>
      </c>
      <c r="M66" s="23">
        <f ca="1" t="shared" si="2"/>
        <v>0</v>
      </c>
      <c r="N66" s="24">
        <f ca="1" t="shared" si="3"/>
        <v>0</v>
      </c>
      <c r="O66" s="25">
        <f ca="1">IF(L66&gt;=100,[2]Skema!H$28,0)</f>
        <v>0</v>
      </c>
      <c r="P66" s="13">
        <f ca="1">(P$1*P$2)*'Form Rekap'!K66</f>
        <v>0.72</v>
      </c>
      <c r="Q66" s="13">
        <f ca="1">(P$1*Q$2)*'Form Rekap'!L66</f>
        <v>0.54</v>
      </c>
      <c r="R66" s="13">
        <f>(P$1*R$2)*'Form Rekap'!M66</f>
        <v>0.356481758151919</v>
      </c>
      <c r="S66" s="13">
        <f ca="1" t="shared" si="4"/>
        <v>0.40412043953798</v>
      </c>
      <c r="T66" s="22">
        <f ca="1" t="shared" si="5"/>
        <v>17</v>
      </c>
      <c r="U66" s="23">
        <f ca="1" t="shared" si="6"/>
        <v>0</v>
      </c>
      <c r="V66" s="24">
        <f ca="1" t="shared" si="7"/>
        <v>0</v>
      </c>
      <c r="W66" s="25">
        <f ca="1">IF(T66&gt;=100,[2]Skema!H$26,0)</f>
        <v>0</v>
      </c>
      <c r="X66" s="27">
        <f ca="1" t="shared" si="8"/>
        <v>0</v>
      </c>
      <c r="Y66" s="23">
        <f ca="1" t="shared" si="9"/>
        <v>0.55412043953798</v>
      </c>
      <c r="Z66" s="22">
        <f ca="1" t="shared" si="10"/>
        <v>34</v>
      </c>
      <c r="AA66" s="23">
        <f ca="1" t="shared" si="11"/>
        <v>0</v>
      </c>
      <c r="AB66" s="24">
        <f ca="1" t="shared" si="12"/>
        <v>0</v>
      </c>
      <c r="AC66" s="25">
        <f ca="1">IF(Z66&gt;=100,[2]Skema!H$22,0)</f>
        <v>0</v>
      </c>
    </row>
    <row r="67" spans="2:29">
      <c r="B67" s="11">
        <v>62</v>
      </c>
      <c r="C67" s="12">
        <v>730207</v>
      </c>
      <c r="D67" s="12" t="s">
        <v>460</v>
      </c>
      <c r="E67" s="12">
        <v>7302072008</v>
      </c>
      <c r="F67" s="12" t="s">
        <v>464</v>
      </c>
      <c r="G67" s="13">
        <f>(G$1*G$2)*'Form Rekap'!G67</f>
        <v>0</v>
      </c>
      <c r="H67" s="13">
        <f ca="1">(G$1*H$2)*'Form Rekap'!H67</f>
        <v>0.24</v>
      </c>
      <c r="I67" s="13">
        <f>(G$1*I$2)*'Form Rekap'!I67</f>
        <v>0.32</v>
      </c>
      <c r="J67" s="13">
        <f>(G$1*J$2)*'Form Rekap'!J67</f>
        <v>0</v>
      </c>
      <c r="K67" s="13">
        <f ca="1" t="shared" si="0"/>
        <v>0.14</v>
      </c>
      <c r="L67" s="22">
        <f ca="1" t="shared" si="1"/>
        <v>72</v>
      </c>
      <c r="M67" s="23">
        <f ca="1" t="shared" si="2"/>
        <v>0</v>
      </c>
      <c r="N67" s="24">
        <f ca="1" t="shared" si="3"/>
        <v>0</v>
      </c>
      <c r="O67" s="25">
        <f ca="1">IF(L67&gt;=100,[2]Skema!H$28,0)</f>
        <v>0</v>
      </c>
      <c r="P67" s="13">
        <f ca="1">(P$1*P$2)*'Form Rekap'!K67</f>
        <v>0.072</v>
      </c>
      <c r="Q67" s="13">
        <f ca="1">(P$1*Q$2)*'Form Rekap'!L67</f>
        <v>0.324</v>
      </c>
      <c r="R67" s="13">
        <f>(P$1*R$2)*'Form Rekap'!M67</f>
        <v>0.673188260632955</v>
      </c>
      <c r="S67" s="13">
        <f ca="1" t="shared" si="4"/>
        <v>0.267297065158239</v>
      </c>
      <c r="T67" s="22">
        <f ca="1" t="shared" si="5"/>
        <v>75</v>
      </c>
      <c r="U67" s="23">
        <f ca="1" t="shared" si="6"/>
        <v>0</v>
      </c>
      <c r="V67" s="24">
        <f ca="1" t="shared" si="7"/>
        <v>0</v>
      </c>
      <c r="W67" s="25">
        <f ca="1">IF(T67&gt;=100,[2]Skema!H$26,0)</f>
        <v>0</v>
      </c>
      <c r="X67" s="27">
        <f ca="1" t="shared" si="8"/>
        <v>0</v>
      </c>
      <c r="Y67" s="23">
        <f ca="1" t="shared" si="9"/>
        <v>0.407297065158239</v>
      </c>
      <c r="Z67" s="22">
        <f ca="1" t="shared" si="10"/>
        <v>82</v>
      </c>
      <c r="AA67" s="23">
        <f ca="1" t="shared" si="11"/>
        <v>0</v>
      </c>
      <c r="AB67" s="24">
        <f ca="1" t="shared" si="12"/>
        <v>0</v>
      </c>
      <c r="AC67" s="25">
        <f ca="1">IF(Z67&gt;=100,[2]Skema!H$22,0)</f>
        <v>0</v>
      </c>
    </row>
    <row r="68" spans="2:29">
      <c r="B68" s="11">
        <v>63</v>
      </c>
      <c r="C68" s="12">
        <v>730207</v>
      </c>
      <c r="D68" s="12" t="s">
        <v>460</v>
      </c>
      <c r="E68" s="12">
        <v>7302072009</v>
      </c>
      <c r="F68" s="12" t="s">
        <v>465</v>
      </c>
      <c r="G68" s="13">
        <f>(G$1*G$2)*'Form Rekap'!G68</f>
        <v>0</v>
      </c>
      <c r="H68" s="13">
        <f ca="1">(G$1*H$2)*'Form Rekap'!H68</f>
        <v>0.24</v>
      </c>
      <c r="I68" s="13">
        <f>(G$1*I$2)*'Form Rekap'!I68</f>
        <v>0.24</v>
      </c>
      <c r="J68" s="13">
        <f>(G$1*J$2)*'Form Rekap'!J68</f>
        <v>0</v>
      </c>
      <c r="K68" s="13">
        <f ca="1" t="shared" si="0"/>
        <v>0.12</v>
      </c>
      <c r="L68" s="22">
        <f ca="1" t="shared" si="1"/>
        <v>82</v>
      </c>
      <c r="M68" s="23">
        <f ca="1" t="shared" si="2"/>
        <v>0</v>
      </c>
      <c r="N68" s="24">
        <f ca="1" t="shared" si="3"/>
        <v>0</v>
      </c>
      <c r="O68" s="25">
        <f ca="1">IF(L68&gt;=100,[2]Skema!H$28,0)</f>
        <v>0</v>
      </c>
      <c r="P68" s="13">
        <f ca="1">(P$1*P$2)*'Form Rekap'!K68</f>
        <v>0.72</v>
      </c>
      <c r="Q68" s="13">
        <f ca="1">(P$1*Q$2)*'Form Rekap'!L68</f>
        <v>0.108</v>
      </c>
      <c r="R68" s="13">
        <f>(P$1*R$2)*'Form Rekap'!M68</f>
        <v>0.8991396439456</v>
      </c>
      <c r="S68" s="13">
        <f ca="1" t="shared" si="4"/>
        <v>0.4317849109864</v>
      </c>
      <c r="T68" s="22">
        <f ca="1" t="shared" si="5"/>
        <v>11</v>
      </c>
      <c r="U68" s="23">
        <f ca="1" t="shared" si="6"/>
        <v>0.4317849109864</v>
      </c>
      <c r="V68" s="24">
        <f ca="1" t="shared" si="7"/>
        <v>158462729.647381</v>
      </c>
      <c r="W68" s="25">
        <f ca="1">IF(T68&gt;=100,[2]Skema!H$26,0)</f>
        <v>0</v>
      </c>
      <c r="X68" s="27">
        <f ca="1" t="shared" si="8"/>
        <v>158462729.647381</v>
      </c>
      <c r="Y68" s="23">
        <f ca="1" t="shared" si="9"/>
        <v>0.5517849109864</v>
      </c>
      <c r="Z68" s="22">
        <f ca="1" t="shared" si="10"/>
        <v>37</v>
      </c>
      <c r="AA68" s="23">
        <f ca="1" t="shared" si="11"/>
        <v>0</v>
      </c>
      <c r="AB68" s="24">
        <f ca="1" t="shared" si="12"/>
        <v>0</v>
      </c>
      <c r="AC68" s="25">
        <f ca="1">IF(Z68&gt;=100,[2]Skema!H$22,0)</f>
        <v>0</v>
      </c>
    </row>
    <row r="69" spans="2:29">
      <c r="B69" s="11">
        <v>64</v>
      </c>
      <c r="C69" s="12">
        <v>730207</v>
      </c>
      <c r="D69" s="12" t="s">
        <v>460</v>
      </c>
      <c r="E69" s="12">
        <v>7302072010</v>
      </c>
      <c r="F69" s="12" t="s">
        <v>466</v>
      </c>
      <c r="G69" s="13">
        <f>(G$1*G$2)*'Form Rekap'!G69</f>
        <v>0</v>
      </c>
      <c r="H69" s="13">
        <f ca="1">(G$1*H$2)*'Form Rekap'!H69</f>
        <v>0.36</v>
      </c>
      <c r="I69" s="13">
        <f>(G$1*I$2)*'Form Rekap'!I69</f>
        <v>0.32</v>
      </c>
      <c r="J69" s="13">
        <f>(G$1*J$2)*'Form Rekap'!J69</f>
        <v>0</v>
      </c>
      <c r="K69" s="13">
        <f ca="1" t="shared" si="0"/>
        <v>0.17</v>
      </c>
      <c r="L69" s="22">
        <f ca="1" t="shared" si="1"/>
        <v>53</v>
      </c>
      <c r="M69" s="23">
        <f ca="1" t="shared" si="2"/>
        <v>0</v>
      </c>
      <c r="N69" s="24">
        <f ca="1" t="shared" si="3"/>
        <v>0</v>
      </c>
      <c r="O69" s="25">
        <f ca="1">IF(L69&gt;=100,[2]Skema!H$28,0)</f>
        <v>0</v>
      </c>
      <c r="P69" s="13">
        <f ca="1">(P$1*P$2)*'Form Rekap'!K69</f>
        <v>0.612</v>
      </c>
      <c r="Q69" s="13">
        <f ca="1">(P$1*Q$2)*'Form Rekap'!L69</f>
        <v>0.612</v>
      </c>
      <c r="R69" s="13">
        <f>(P$1*R$2)*'Form Rekap'!M69</f>
        <v>0.210584426701992</v>
      </c>
      <c r="S69" s="13">
        <f ca="1" t="shared" si="4"/>
        <v>0.358646106675498</v>
      </c>
      <c r="T69" s="22">
        <f ca="1" t="shared" si="5"/>
        <v>32</v>
      </c>
      <c r="U69" s="23">
        <f ca="1" t="shared" si="6"/>
        <v>0</v>
      </c>
      <c r="V69" s="24">
        <f ca="1" t="shared" si="7"/>
        <v>0</v>
      </c>
      <c r="W69" s="25">
        <f ca="1">IF(T69&gt;=100,[2]Skema!H$26,0)</f>
        <v>0</v>
      </c>
      <c r="X69" s="27">
        <f ca="1" t="shared" si="8"/>
        <v>0</v>
      </c>
      <c r="Y69" s="23">
        <f ca="1" t="shared" si="9"/>
        <v>0.528646106675498</v>
      </c>
      <c r="Z69" s="22">
        <f ca="1" t="shared" si="10"/>
        <v>50</v>
      </c>
      <c r="AA69" s="23">
        <f ca="1" t="shared" si="11"/>
        <v>0</v>
      </c>
      <c r="AB69" s="24">
        <f ca="1" t="shared" si="12"/>
        <v>0</v>
      </c>
      <c r="AC69" s="25">
        <f ca="1">IF(Z69&gt;=100,[2]Skema!H$22,0)</f>
        <v>0</v>
      </c>
    </row>
    <row r="70" spans="2:29">
      <c r="B70" s="11">
        <v>65</v>
      </c>
      <c r="C70" s="12">
        <v>730207</v>
      </c>
      <c r="D70" s="12" t="s">
        <v>460</v>
      </c>
      <c r="E70" s="12">
        <v>7302072011</v>
      </c>
      <c r="F70" s="12" t="s">
        <v>467</v>
      </c>
      <c r="G70" s="13">
        <f>(G$1*G$2)*'Form Rekap'!G70</f>
        <v>0</v>
      </c>
      <c r="H70" s="13">
        <f ca="1">(G$1*H$2)*'Form Rekap'!H70</f>
        <v>0.24</v>
      </c>
      <c r="I70" s="13">
        <f>(G$1*I$2)*'Form Rekap'!I70</f>
        <v>0.24</v>
      </c>
      <c r="J70" s="13">
        <f>(G$1*J$2)*'Form Rekap'!J70</f>
        <v>0</v>
      </c>
      <c r="K70" s="13">
        <f ca="1" t="shared" si="0"/>
        <v>0.12</v>
      </c>
      <c r="L70" s="22">
        <f ca="1" t="shared" si="1"/>
        <v>82</v>
      </c>
      <c r="M70" s="23">
        <f ca="1" t="shared" si="2"/>
        <v>0</v>
      </c>
      <c r="N70" s="24">
        <f ca="1" t="shared" si="3"/>
        <v>0</v>
      </c>
      <c r="O70" s="25">
        <f ca="1">IF(L70&gt;=100,[2]Skema!H$28,0)</f>
        <v>0</v>
      </c>
      <c r="P70" s="13">
        <f ca="1">(P$1*P$2)*'Form Rekap'!K70</f>
        <v>0.072</v>
      </c>
      <c r="Q70" s="13">
        <f ca="1">(P$1*Q$2)*'Form Rekap'!L70</f>
        <v>0.684</v>
      </c>
      <c r="R70" s="13">
        <f>(P$1*R$2)*'Form Rekap'!M70</f>
        <v>0.827370186541453</v>
      </c>
      <c r="S70" s="13">
        <f ca="1" t="shared" si="4"/>
        <v>0.395842546635363</v>
      </c>
      <c r="T70" s="22">
        <f ca="1" t="shared" si="5"/>
        <v>22</v>
      </c>
      <c r="U70" s="23">
        <f ca="1" t="shared" si="6"/>
        <v>0</v>
      </c>
      <c r="V70" s="24">
        <f ca="1" t="shared" si="7"/>
        <v>0</v>
      </c>
      <c r="W70" s="25">
        <f ca="1">IF(T70&gt;=100,[2]Skema!H$26,0)</f>
        <v>0</v>
      </c>
      <c r="X70" s="27">
        <f ca="1" t="shared" si="8"/>
        <v>0</v>
      </c>
      <c r="Y70" s="23">
        <f ca="1" t="shared" si="9"/>
        <v>0.515842546635363</v>
      </c>
      <c r="Z70" s="22">
        <f ca="1" t="shared" si="10"/>
        <v>56</v>
      </c>
      <c r="AA70" s="23">
        <f ca="1" t="shared" si="11"/>
        <v>0</v>
      </c>
      <c r="AB70" s="24">
        <f ca="1" t="shared" si="12"/>
        <v>0</v>
      </c>
      <c r="AC70" s="25">
        <f ca="1">IF(Z70&gt;=100,[2]Skema!H$22,0)</f>
        <v>0</v>
      </c>
    </row>
    <row r="71" spans="2:29">
      <c r="B71" s="11">
        <v>66</v>
      </c>
      <c r="C71" s="12">
        <v>730207</v>
      </c>
      <c r="D71" s="12" t="s">
        <v>460</v>
      </c>
      <c r="E71" s="12">
        <v>7302072012</v>
      </c>
      <c r="F71" s="12" t="s">
        <v>468</v>
      </c>
      <c r="G71" s="13">
        <f>(G$1*G$2)*'Form Rekap'!G71</f>
        <v>0</v>
      </c>
      <c r="H71" s="13">
        <f ca="1">(G$1*H$2)*'Form Rekap'!H71</f>
        <v>0.24</v>
      </c>
      <c r="I71" s="13">
        <f>(G$1*I$2)*'Form Rekap'!I71</f>
        <v>0.24</v>
      </c>
      <c r="J71" s="13">
        <f>(G$1*J$2)*'Form Rekap'!J71</f>
        <v>0</v>
      </c>
      <c r="K71" s="13">
        <f ca="1" t="shared" ref="K71:K114" si="13">SUM(G71:J71)/4</f>
        <v>0.12</v>
      </c>
      <c r="L71" s="22">
        <f ca="1" t="shared" ref="L71:L114" si="14">RANK(K71,$K$6:$K$114,0)</f>
        <v>82</v>
      </c>
      <c r="M71" s="23">
        <f ca="1" t="shared" ref="M71:M114" si="15">IF(L71&lt;=15,K71,0)</f>
        <v>0</v>
      </c>
      <c r="N71" s="24">
        <f ca="1" t="shared" ref="N71:N114" si="16">(M71/SUM($M$6:$M$114))*N$1</f>
        <v>0</v>
      </c>
      <c r="O71" s="25">
        <f ca="1">IF(L71&gt;=100,[2]Skema!H$28,0)</f>
        <v>0</v>
      </c>
      <c r="P71" s="13">
        <f ca="1">(P$1*P$2)*'Form Rekap'!K71</f>
        <v>0.72</v>
      </c>
      <c r="Q71" s="13">
        <f ca="1">(P$1*Q$2)*'Form Rekap'!L71</f>
        <v>0.576</v>
      </c>
      <c r="R71" s="13">
        <f>(P$1*R$2)*'Form Rekap'!M71</f>
        <v>0.762998508029483</v>
      </c>
      <c r="S71" s="13">
        <f ca="1" t="shared" ref="S71:S114" si="17">SUM(P71:R71)/4</f>
        <v>0.514749627007371</v>
      </c>
      <c r="T71" s="22">
        <f ca="1" t="shared" ref="T71:T114" si="18">RANK(S71,$S$6:$S$114,0)</f>
        <v>4</v>
      </c>
      <c r="U71" s="23">
        <f ca="1" t="shared" ref="U71:U114" si="19">IF(T71&lt;=15,S71,0)</f>
        <v>0.514749627007371</v>
      </c>
      <c r="V71" s="24">
        <f ca="1" t="shared" ref="V71:V114" si="20">(U71/SUM($U$6:$U$114))*V$1</f>
        <v>188910332.216608</v>
      </c>
      <c r="W71" s="25">
        <f ca="1">IF(T71&gt;=100,[2]Skema!H$26,0)</f>
        <v>0</v>
      </c>
      <c r="X71" s="27">
        <f ca="1" t="shared" ref="X71:X114" si="21">V71+N71</f>
        <v>188910332.216608</v>
      </c>
      <c r="Y71" s="23">
        <f ca="1" t="shared" ref="Y71:Y114" si="22">SUM(K71,S71)</f>
        <v>0.634749627007371</v>
      </c>
      <c r="Z71" s="22">
        <f ca="1" t="shared" ref="Z71:Z114" si="23">RANK(Y71,$Y$6:$Y$114,0)</f>
        <v>13</v>
      </c>
      <c r="AA71" s="23">
        <f ca="1" t="shared" ref="AA71:AA114" si="24">IF(Z71&lt;=15,Y71,0)</f>
        <v>0.634749627007371</v>
      </c>
      <c r="AB71" s="24">
        <f ca="1" t="shared" ref="AB71:AB114" si="25">(AA71/SUM($AA$6:$AA$114))*$AB$1</f>
        <v>266552732.553936</v>
      </c>
      <c r="AC71" s="25">
        <f ca="1">IF(Z71&gt;=100,[2]Skema!H$22,0)</f>
        <v>0</v>
      </c>
    </row>
    <row r="72" spans="2:29">
      <c r="B72" s="11">
        <v>67</v>
      </c>
      <c r="C72" s="12">
        <v>730207</v>
      </c>
      <c r="D72" s="29" t="s">
        <v>460</v>
      </c>
      <c r="E72" s="29">
        <v>7302072013</v>
      </c>
      <c r="F72" s="29" t="s">
        <v>469</v>
      </c>
      <c r="G72" s="13">
        <f>(G$1*G$2)*'Form Rekap'!G72</f>
        <v>0</v>
      </c>
      <c r="H72" s="13">
        <f ca="1">(G$1*H$2)*'Form Rekap'!H72</f>
        <v>0.24</v>
      </c>
      <c r="I72" s="13">
        <f>(G$1*I$2)*'Form Rekap'!I72</f>
        <v>0.24</v>
      </c>
      <c r="J72" s="13">
        <f>(G$1*J$2)*'Form Rekap'!J72</f>
        <v>0</v>
      </c>
      <c r="K72" s="13">
        <f ca="1" t="shared" si="13"/>
        <v>0.12</v>
      </c>
      <c r="L72" s="22">
        <f ca="1" t="shared" si="14"/>
        <v>82</v>
      </c>
      <c r="M72" s="23">
        <f ca="1" t="shared" si="15"/>
        <v>0</v>
      </c>
      <c r="N72" s="24">
        <f ca="1" t="shared" si="16"/>
        <v>0</v>
      </c>
      <c r="O72" s="25">
        <f ca="1">IF(L72&gt;=100,[2]Skema!H$28,0)</f>
        <v>0</v>
      </c>
      <c r="P72" s="13">
        <f ca="1">(P$1*P$2)*'Form Rekap'!K72</f>
        <v>0.54</v>
      </c>
      <c r="Q72" s="13">
        <f ca="1">(P$1*Q$2)*'Form Rekap'!L72</f>
        <v>0.144</v>
      </c>
      <c r="R72" s="13">
        <f>(P$1*R$2)*'Form Rekap'!M72</f>
        <v>0.432286745146365</v>
      </c>
      <c r="S72" s="13">
        <f ca="1" t="shared" si="17"/>
        <v>0.279071686286591</v>
      </c>
      <c r="T72" s="22">
        <f ca="1" t="shared" si="18"/>
        <v>68</v>
      </c>
      <c r="U72" s="23">
        <f ca="1" t="shared" si="19"/>
        <v>0</v>
      </c>
      <c r="V72" s="24">
        <f ca="1" t="shared" si="20"/>
        <v>0</v>
      </c>
      <c r="W72" s="25">
        <f ca="1">IF(T72&gt;=100,[2]Skema!H$26,0)</f>
        <v>0</v>
      </c>
      <c r="X72" s="27">
        <f ca="1" t="shared" si="21"/>
        <v>0</v>
      </c>
      <c r="Y72" s="23">
        <f ca="1" t="shared" si="22"/>
        <v>0.399071686286591</v>
      </c>
      <c r="Z72" s="22">
        <f ca="1" t="shared" si="23"/>
        <v>83</v>
      </c>
      <c r="AA72" s="23">
        <f ca="1" t="shared" si="24"/>
        <v>0</v>
      </c>
      <c r="AB72" s="24">
        <f ca="1" t="shared" si="25"/>
        <v>0</v>
      </c>
      <c r="AC72" s="25">
        <f ca="1">IF(Z72&gt;=100,[2]Skema!H$22,0)</f>
        <v>0</v>
      </c>
    </row>
    <row r="73" spans="2:29">
      <c r="B73" s="11">
        <v>68</v>
      </c>
      <c r="C73" s="30">
        <v>730207</v>
      </c>
      <c r="D73" s="31" t="s">
        <v>460</v>
      </c>
      <c r="E73" s="31">
        <v>7302072014</v>
      </c>
      <c r="F73" s="31" t="s">
        <v>470</v>
      </c>
      <c r="G73" s="13">
        <f>(G$1*G$2)*'Form Rekap'!G73</f>
        <v>0.32</v>
      </c>
      <c r="H73" s="13">
        <f ca="1">(G$1*H$2)*'Form Rekap'!H73</f>
        <v>0.36</v>
      </c>
      <c r="I73" s="13">
        <f>(G$1*I$2)*'Form Rekap'!I73</f>
        <v>0.32</v>
      </c>
      <c r="J73" s="13">
        <f>(G$1*J$2)*'Form Rekap'!J73</f>
        <v>0.24</v>
      </c>
      <c r="K73" s="13">
        <f ca="1" t="shared" si="13"/>
        <v>0.31</v>
      </c>
      <c r="L73" s="22">
        <f ca="1" t="shared" si="14"/>
        <v>7</v>
      </c>
      <c r="M73" s="23">
        <f ca="1" t="shared" si="15"/>
        <v>0.31</v>
      </c>
      <c r="N73" s="24">
        <f ca="1" t="shared" si="16"/>
        <v>234659474.121541</v>
      </c>
      <c r="O73" s="25">
        <f ca="1">IF(L73&gt;=100,[2]Skema!H$28,0)</f>
        <v>0</v>
      </c>
      <c r="P73" s="13">
        <f ca="1">(P$1*P$2)*'Form Rekap'!K73</f>
        <v>0.144</v>
      </c>
      <c r="Q73" s="13">
        <f ca="1">(P$1*Q$2)*'Form Rekap'!L73</f>
        <v>0.36</v>
      </c>
      <c r="R73" s="13">
        <f>(P$1*R$2)*'Form Rekap'!M73</f>
        <v>0.576314273235871</v>
      </c>
      <c r="S73" s="13">
        <f ca="1" t="shared" si="17"/>
        <v>0.270078568308968</v>
      </c>
      <c r="T73" s="22">
        <f ca="1" t="shared" si="18"/>
        <v>72</v>
      </c>
      <c r="U73" s="23">
        <f ca="1" t="shared" si="19"/>
        <v>0</v>
      </c>
      <c r="V73" s="24">
        <f ca="1" t="shared" si="20"/>
        <v>0</v>
      </c>
      <c r="W73" s="25">
        <f ca="1">IF(T73&gt;=100,[2]Skema!H$26,0)</f>
        <v>0</v>
      </c>
      <c r="X73" s="27">
        <f ca="1" t="shared" si="21"/>
        <v>234659474.121541</v>
      </c>
      <c r="Y73" s="23">
        <f ca="1" t="shared" si="22"/>
        <v>0.580078568308968</v>
      </c>
      <c r="Z73" s="22">
        <f ca="1" t="shared" si="23"/>
        <v>23</v>
      </c>
      <c r="AA73" s="23">
        <f ca="1" t="shared" si="24"/>
        <v>0</v>
      </c>
      <c r="AB73" s="24">
        <f ca="1" t="shared" si="25"/>
        <v>0</v>
      </c>
      <c r="AC73" s="25">
        <f ca="1">IF(Z73&gt;=100,[2]Skema!H$22,0)</f>
        <v>0</v>
      </c>
    </row>
    <row r="74" spans="2:29">
      <c r="B74" s="11">
        <v>69</v>
      </c>
      <c r="C74" s="30">
        <v>730207</v>
      </c>
      <c r="D74" s="31" t="s">
        <v>460</v>
      </c>
      <c r="E74" s="31">
        <v>7302072015</v>
      </c>
      <c r="F74" s="31" t="s">
        <v>471</v>
      </c>
      <c r="G74" s="13">
        <f>(G$1*G$2)*'Form Rekap'!G74</f>
        <v>0.32</v>
      </c>
      <c r="H74" s="13">
        <f ca="1">(G$1*H$2)*'Form Rekap'!H74</f>
        <v>0.36</v>
      </c>
      <c r="I74" s="13">
        <f>(G$1*I$2)*'Form Rekap'!I74</f>
        <v>0.32</v>
      </c>
      <c r="J74" s="13">
        <f>(G$1*J$2)*'Form Rekap'!J74</f>
        <v>0.24</v>
      </c>
      <c r="K74" s="13">
        <f ca="1" t="shared" si="13"/>
        <v>0.31</v>
      </c>
      <c r="L74" s="22">
        <f ca="1" t="shared" si="14"/>
        <v>7</v>
      </c>
      <c r="M74" s="23">
        <f ca="1" t="shared" si="15"/>
        <v>0.31</v>
      </c>
      <c r="N74" s="24">
        <f ca="1" t="shared" si="16"/>
        <v>234659474.121541</v>
      </c>
      <c r="O74" s="25">
        <f ca="1">IF(L74&gt;=100,[2]Skema!H$28,0)</f>
        <v>0</v>
      </c>
      <c r="P74" s="13">
        <f ca="1">(P$1*P$2)*'Form Rekap'!K74</f>
        <v>0.72</v>
      </c>
      <c r="Q74" s="13">
        <f ca="1">(P$1*Q$2)*'Form Rekap'!L74</f>
        <v>0.54</v>
      </c>
      <c r="R74" s="13">
        <f>(P$1*R$2)*'Form Rekap'!M74</f>
        <v>0.348772833057761</v>
      </c>
      <c r="S74" s="13">
        <f ca="1" t="shared" si="17"/>
        <v>0.40219320826444</v>
      </c>
      <c r="T74" s="22">
        <f ca="1" t="shared" si="18"/>
        <v>18</v>
      </c>
      <c r="U74" s="23">
        <f ca="1" t="shared" si="19"/>
        <v>0</v>
      </c>
      <c r="V74" s="24">
        <f ca="1" t="shared" si="20"/>
        <v>0</v>
      </c>
      <c r="W74" s="25">
        <f ca="1">IF(T74&gt;=100,[2]Skema!H$26,0)</f>
        <v>0</v>
      </c>
      <c r="X74" s="27">
        <f ca="1" t="shared" si="21"/>
        <v>234659474.121541</v>
      </c>
      <c r="Y74" s="23">
        <f ca="1" t="shared" si="22"/>
        <v>0.71219320826444</v>
      </c>
      <c r="Z74" s="22">
        <f ca="1" t="shared" si="23"/>
        <v>3</v>
      </c>
      <c r="AA74" s="23">
        <f ca="1" t="shared" si="24"/>
        <v>0.71219320826444</v>
      </c>
      <c r="AB74" s="24">
        <f ca="1" t="shared" si="25"/>
        <v>299073898.891848</v>
      </c>
      <c r="AC74" s="25">
        <f ca="1">IF(Z74&gt;=100,[2]Skema!H$22,0)</f>
        <v>0</v>
      </c>
    </row>
    <row r="75" spans="2:29">
      <c r="B75" s="11">
        <v>70</v>
      </c>
      <c r="C75" s="30">
        <v>730207</v>
      </c>
      <c r="D75" s="31" t="s">
        <v>460</v>
      </c>
      <c r="E75" s="31">
        <v>7302072016</v>
      </c>
      <c r="F75" s="31" t="s">
        <v>472</v>
      </c>
      <c r="G75" s="13">
        <f>(G$1*G$2)*'Form Rekap'!G75</f>
        <v>0.24</v>
      </c>
      <c r="H75" s="13">
        <f ca="1">(G$1*H$2)*'Form Rekap'!H75</f>
        <v>0.24</v>
      </c>
      <c r="I75" s="13">
        <f>(G$1*I$2)*'Form Rekap'!I75</f>
        <v>0.24</v>
      </c>
      <c r="J75" s="13">
        <f>(G$1*J$2)*'Form Rekap'!J75</f>
        <v>0.36</v>
      </c>
      <c r="K75" s="13">
        <f ca="1" t="shared" si="13"/>
        <v>0.27</v>
      </c>
      <c r="L75" s="22">
        <f ca="1" t="shared" si="14"/>
        <v>13</v>
      </c>
      <c r="M75" s="23">
        <f ca="1" t="shared" si="15"/>
        <v>0.27</v>
      </c>
      <c r="N75" s="24">
        <f ca="1" t="shared" si="16"/>
        <v>204380832.299407</v>
      </c>
      <c r="O75" s="25">
        <f ca="1">IF(L75&gt;=100,[2]Skema!H$28,0)</f>
        <v>0</v>
      </c>
      <c r="P75" s="13">
        <f ca="1">(P$1*P$2)*'Form Rekap'!K75</f>
        <v>0.432</v>
      </c>
      <c r="Q75" s="13">
        <f ca="1">(P$1*Q$2)*'Form Rekap'!L75</f>
        <v>0.072</v>
      </c>
      <c r="R75" s="13">
        <f>(P$1*R$2)*'Form Rekap'!M75</f>
        <v>0.298943524725001</v>
      </c>
      <c r="S75" s="13">
        <f ca="1" t="shared" si="17"/>
        <v>0.20073588118125</v>
      </c>
      <c r="T75" s="22">
        <f ca="1" t="shared" si="18"/>
        <v>99</v>
      </c>
      <c r="U75" s="23">
        <f ca="1" t="shared" si="19"/>
        <v>0</v>
      </c>
      <c r="V75" s="24">
        <f ca="1" t="shared" si="20"/>
        <v>0</v>
      </c>
      <c r="W75" s="25">
        <f ca="1">IF(T75&gt;=100,[2]Skema!H$26,0)</f>
        <v>0</v>
      </c>
      <c r="X75" s="27">
        <f ca="1" t="shared" si="21"/>
        <v>204380832.299407</v>
      </c>
      <c r="Y75" s="23">
        <f ca="1" t="shared" si="22"/>
        <v>0.47073588118125</v>
      </c>
      <c r="Z75" s="22">
        <f ca="1" t="shared" si="23"/>
        <v>66</v>
      </c>
      <c r="AA75" s="23">
        <f ca="1" t="shared" si="24"/>
        <v>0</v>
      </c>
      <c r="AB75" s="24">
        <f ca="1" t="shared" si="25"/>
        <v>0</v>
      </c>
      <c r="AC75" s="25">
        <f ca="1">IF(Z75&gt;=100,[2]Skema!H$22,0)</f>
        <v>0</v>
      </c>
    </row>
    <row r="76" spans="2:29">
      <c r="B76" s="11">
        <v>71</v>
      </c>
      <c r="C76" s="30">
        <v>730207</v>
      </c>
      <c r="D76" s="31" t="s">
        <v>460</v>
      </c>
      <c r="E76" s="31">
        <v>7302072017</v>
      </c>
      <c r="F76" s="31" t="s">
        <v>473</v>
      </c>
      <c r="G76" s="13">
        <f>(G$1*G$2)*'Form Rekap'!G76</f>
        <v>0.32</v>
      </c>
      <c r="H76" s="13">
        <f ca="1">(G$1*H$2)*'Form Rekap'!H76</f>
        <v>0.24</v>
      </c>
      <c r="I76" s="13">
        <f>(G$1*I$2)*'Form Rekap'!I76</f>
        <v>0.32</v>
      </c>
      <c r="J76" s="13">
        <f>(G$1*J$2)*'Form Rekap'!J76</f>
        <v>0.48</v>
      </c>
      <c r="K76" s="13">
        <f ca="1" t="shared" si="13"/>
        <v>0.34</v>
      </c>
      <c r="L76" s="22">
        <f ca="1" t="shared" si="14"/>
        <v>2</v>
      </c>
      <c r="M76" s="23">
        <f ca="1" t="shared" si="15"/>
        <v>0.34</v>
      </c>
      <c r="N76" s="24">
        <f ca="1" t="shared" si="16"/>
        <v>257368455.488142</v>
      </c>
      <c r="O76" s="25">
        <f ca="1">IF(L76&gt;=100,[2]Skema!H$28,0)</f>
        <v>0</v>
      </c>
      <c r="P76" s="13">
        <f ca="1">(P$1*P$2)*'Form Rekap'!K76</f>
        <v>0.612</v>
      </c>
      <c r="Q76" s="13">
        <f ca="1">(P$1*Q$2)*'Form Rekap'!L76</f>
        <v>0.108</v>
      </c>
      <c r="R76" s="13">
        <f>(P$1*R$2)*'Form Rekap'!M76</f>
        <v>0.389089149532684</v>
      </c>
      <c r="S76" s="13">
        <f ca="1" t="shared" si="17"/>
        <v>0.277272287383171</v>
      </c>
      <c r="T76" s="22">
        <f ca="1" t="shared" si="18"/>
        <v>70</v>
      </c>
      <c r="U76" s="23">
        <f ca="1" t="shared" si="19"/>
        <v>0</v>
      </c>
      <c r="V76" s="24">
        <f ca="1" t="shared" si="20"/>
        <v>0</v>
      </c>
      <c r="W76" s="25">
        <f ca="1">IF(T76&gt;=100,[2]Skema!H$26,0)</f>
        <v>0</v>
      </c>
      <c r="X76" s="27">
        <f ca="1" t="shared" si="21"/>
        <v>257368455.488142</v>
      </c>
      <c r="Y76" s="23">
        <f ca="1" t="shared" si="22"/>
        <v>0.617272287383171</v>
      </c>
      <c r="Z76" s="22">
        <f ca="1" t="shared" si="23"/>
        <v>16</v>
      </c>
      <c r="AA76" s="23">
        <f ca="1" t="shared" si="24"/>
        <v>0</v>
      </c>
      <c r="AB76" s="24">
        <f ca="1" t="shared" si="25"/>
        <v>0</v>
      </c>
      <c r="AC76" s="25">
        <f ca="1">IF(Z76&gt;=100,[2]Skema!H$22,0)</f>
        <v>0</v>
      </c>
    </row>
    <row r="77" spans="2:29">
      <c r="B77" s="11">
        <v>72</v>
      </c>
      <c r="C77" s="30">
        <v>730208</v>
      </c>
      <c r="D77" s="31" t="s">
        <v>474</v>
      </c>
      <c r="E77" s="31">
        <v>7302082002</v>
      </c>
      <c r="F77" s="31" t="s">
        <v>475</v>
      </c>
      <c r="G77" s="13">
        <f>(G$1*G$2)*'Form Rekap'!G77</f>
        <v>0.32</v>
      </c>
      <c r="H77" s="13">
        <f ca="1">(G$1*H$2)*'Form Rekap'!H77</f>
        <v>0.12</v>
      </c>
      <c r="I77" s="13">
        <f>(G$1*I$2)*'Form Rekap'!I77</f>
        <v>0.32</v>
      </c>
      <c r="J77" s="13">
        <f>(G$1*J$2)*'Form Rekap'!J77</f>
        <v>0</v>
      </c>
      <c r="K77" s="13">
        <f ca="1" t="shared" si="13"/>
        <v>0.19</v>
      </c>
      <c r="L77" s="22">
        <f ca="1" t="shared" si="14"/>
        <v>44</v>
      </c>
      <c r="M77" s="23">
        <f ca="1" t="shared" si="15"/>
        <v>0</v>
      </c>
      <c r="N77" s="24">
        <f ca="1" t="shared" si="16"/>
        <v>0</v>
      </c>
      <c r="O77" s="25">
        <f ca="1">IF(L77&gt;=100,[2]Skema!H$28,0)</f>
        <v>0</v>
      </c>
      <c r="P77" s="13">
        <f ca="1">(P$1*P$2)*'Form Rekap'!K77</f>
        <v>0.612</v>
      </c>
      <c r="Q77" s="13">
        <f ca="1">(P$1*Q$2)*'Form Rekap'!L77</f>
        <v>0.432</v>
      </c>
      <c r="R77" s="13">
        <f>(P$1*R$2)*'Form Rekap'!M77</f>
        <v>0.88317719858318</v>
      </c>
      <c r="S77" s="13">
        <f ca="1" t="shared" si="17"/>
        <v>0.481794299645795</v>
      </c>
      <c r="T77" s="22">
        <f ca="1" t="shared" si="18"/>
        <v>6</v>
      </c>
      <c r="U77" s="23">
        <f ca="1" t="shared" si="19"/>
        <v>0.481794299645795</v>
      </c>
      <c r="V77" s="24">
        <f ca="1" t="shared" si="20"/>
        <v>176815905.11352</v>
      </c>
      <c r="W77" s="25">
        <f ca="1">IF(T77&gt;=100,[2]Skema!H$26,0)</f>
        <v>0</v>
      </c>
      <c r="X77" s="27">
        <f ca="1" t="shared" si="21"/>
        <v>176815905.11352</v>
      </c>
      <c r="Y77" s="23">
        <f ca="1" t="shared" si="22"/>
        <v>0.671794299645795</v>
      </c>
      <c r="Z77" s="22">
        <f ca="1" t="shared" si="23"/>
        <v>8</v>
      </c>
      <c r="AA77" s="23">
        <f ca="1" t="shared" si="24"/>
        <v>0.671794299645795</v>
      </c>
      <c r="AB77" s="24">
        <f ca="1" t="shared" si="25"/>
        <v>282109037.431013</v>
      </c>
      <c r="AC77" s="25">
        <f ca="1">IF(Z77&gt;=100,[2]Skema!H$22,0)</f>
        <v>0</v>
      </c>
    </row>
    <row r="78" spans="2:29">
      <c r="B78" s="11">
        <v>73</v>
      </c>
      <c r="C78" s="30">
        <v>730208</v>
      </c>
      <c r="D78" s="31" t="s">
        <v>474</v>
      </c>
      <c r="E78" s="31">
        <v>7302082003</v>
      </c>
      <c r="F78" s="31" t="s">
        <v>474</v>
      </c>
      <c r="G78" s="13">
        <f>(G$1*G$2)*'Form Rekap'!G78</f>
        <v>0.32</v>
      </c>
      <c r="H78" s="13">
        <f ca="1">(G$1*H$2)*'Form Rekap'!H78</f>
        <v>0.24</v>
      </c>
      <c r="I78" s="13">
        <f>(G$1*I$2)*'Form Rekap'!I78</f>
        <v>0.24</v>
      </c>
      <c r="J78" s="13">
        <f>(G$1*J$2)*'Form Rekap'!J78</f>
        <v>0</v>
      </c>
      <c r="K78" s="13">
        <f ca="1" t="shared" si="13"/>
        <v>0.2</v>
      </c>
      <c r="L78" s="22">
        <f ca="1" t="shared" si="14"/>
        <v>38</v>
      </c>
      <c r="M78" s="23">
        <f ca="1" t="shared" si="15"/>
        <v>0</v>
      </c>
      <c r="N78" s="24">
        <f ca="1" t="shared" si="16"/>
        <v>0</v>
      </c>
      <c r="O78" s="25">
        <f ca="1">IF(L78&gt;=100,[2]Skema!H$28,0)</f>
        <v>0</v>
      </c>
      <c r="P78" s="13">
        <f ca="1">(P$1*P$2)*'Form Rekap'!K78</f>
        <v>0.612</v>
      </c>
      <c r="Q78" s="13">
        <f ca="1">(P$1*Q$2)*'Form Rekap'!L78</f>
        <v>0.036</v>
      </c>
      <c r="R78" s="13">
        <f>(P$1*R$2)*'Form Rekap'!M78</f>
        <v>0.734522385206278</v>
      </c>
      <c r="S78" s="13">
        <f ca="1" t="shared" si="17"/>
        <v>0.34563059630157</v>
      </c>
      <c r="T78" s="22">
        <f ca="1" t="shared" si="18"/>
        <v>37</v>
      </c>
      <c r="U78" s="23">
        <f ca="1" t="shared" si="19"/>
        <v>0</v>
      </c>
      <c r="V78" s="24">
        <f ca="1" t="shared" si="20"/>
        <v>0</v>
      </c>
      <c r="W78" s="25">
        <f ca="1">IF(T78&gt;=100,[2]Skema!H$26,0)</f>
        <v>0</v>
      </c>
      <c r="X78" s="27">
        <f ca="1" t="shared" si="21"/>
        <v>0</v>
      </c>
      <c r="Y78" s="23">
        <f ca="1" t="shared" si="22"/>
        <v>0.54563059630157</v>
      </c>
      <c r="Z78" s="22">
        <f ca="1" t="shared" si="23"/>
        <v>43</v>
      </c>
      <c r="AA78" s="23">
        <f ca="1" t="shared" si="24"/>
        <v>0</v>
      </c>
      <c r="AB78" s="24">
        <f ca="1" t="shared" si="25"/>
        <v>0</v>
      </c>
      <c r="AC78" s="25">
        <f ca="1">IF(Z78&gt;=100,[2]Skema!H$22,0)</f>
        <v>0</v>
      </c>
    </row>
    <row r="79" spans="2:29">
      <c r="B79" s="11">
        <v>74</v>
      </c>
      <c r="C79" s="30">
        <v>730208</v>
      </c>
      <c r="D79" s="31" t="s">
        <v>474</v>
      </c>
      <c r="E79" s="31">
        <v>7302082004</v>
      </c>
      <c r="F79" s="31" t="s">
        <v>476</v>
      </c>
      <c r="G79" s="13">
        <f>(G$1*G$2)*'Form Rekap'!G79</f>
        <v>0.32</v>
      </c>
      <c r="H79" s="13">
        <f ca="1">(G$1*H$2)*'Form Rekap'!H79</f>
        <v>0.24</v>
      </c>
      <c r="I79" s="13">
        <f>(G$1*I$2)*'Form Rekap'!I79</f>
        <v>0.08</v>
      </c>
      <c r="J79" s="13">
        <f>(G$1*J$2)*'Form Rekap'!J79</f>
        <v>0</v>
      </c>
      <c r="K79" s="13">
        <f ca="1" t="shared" si="13"/>
        <v>0.16</v>
      </c>
      <c r="L79" s="22">
        <f ca="1" t="shared" si="14"/>
        <v>57</v>
      </c>
      <c r="M79" s="23">
        <f ca="1" t="shared" si="15"/>
        <v>0</v>
      </c>
      <c r="N79" s="24">
        <f ca="1" t="shared" si="16"/>
        <v>0</v>
      </c>
      <c r="O79" s="25">
        <f ca="1">IF(L79&gt;=100,[2]Skema!H$28,0)</f>
        <v>0</v>
      </c>
      <c r="P79" s="13">
        <f ca="1">(P$1*P$2)*'Form Rekap'!K79</f>
        <v>0.252</v>
      </c>
      <c r="Q79" s="13">
        <f ca="1">(P$1*Q$2)*'Form Rekap'!L79</f>
        <v>0.216</v>
      </c>
      <c r="R79" s="13">
        <f>(P$1*R$2)*'Form Rekap'!M79</f>
        <v>0.386427284635113</v>
      </c>
      <c r="S79" s="13">
        <f ca="1" t="shared" si="17"/>
        <v>0.213606821158778</v>
      </c>
      <c r="T79" s="22">
        <f ca="1" t="shared" si="18"/>
        <v>96</v>
      </c>
      <c r="U79" s="23">
        <f ca="1" t="shared" si="19"/>
        <v>0</v>
      </c>
      <c r="V79" s="24">
        <f ca="1" t="shared" si="20"/>
        <v>0</v>
      </c>
      <c r="W79" s="25">
        <f ca="1">IF(T79&gt;=100,[2]Skema!H$26,0)</f>
        <v>0</v>
      </c>
      <c r="X79" s="27">
        <f ca="1" t="shared" si="21"/>
        <v>0</v>
      </c>
      <c r="Y79" s="23">
        <f ca="1" t="shared" si="22"/>
        <v>0.373606821158778</v>
      </c>
      <c r="Z79" s="22">
        <f ca="1" t="shared" si="23"/>
        <v>90</v>
      </c>
      <c r="AA79" s="23">
        <f ca="1" t="shared" si="24"/>
        <v>0</v>
      </c>
      <c r="AB79" s="24">
        <f ca="1" t="shared" si="25"/>
        <v>0</v>
      </c>
      <c r="AC79" s="25">
        <f ca="1">IF(Z79&gt;=100,[2]Skema!H$22,0)</f>
        <v>0</v>
      </c>
    </row>
    <row r="80" spans="2:29">
      <c r="B80" s="11">
        <v>75</v>
      </c>
      <c r="C80" s="30">
        <v>730208</v>
      </c>
      <c r="D80" s="31" t="s">
        <v>474</v>
      </c>
      <c r="E80" s="31">
        <v>7302082005</v>
      </c>
      <c r="F80" s="31" t="s">
        <v>477</v>
      </c>
      <c r="G80" s="13">
        <f>(G$1*G$2)*'Form Rekap'!G80</f>
        <v>0.32</v>
      </c>
      <c r="H80" s="13">
        <f ca="1">(G$1*H$2)*'Form Rekap'!H80</f>
        <v>0.24</v>
      </c>
      <c r="I80" s="13">
        <f>(G$1*I$2)*'Form Rekap'!I80</f>
        <v>0.16</v>
      </c>
      <c r="J80" s="13">
        <f>(G$1*J$2)*'Form Rekap'!J80</f>
        <v>0</v>
      </c>
      <c r="K80" s="13">
        <f ca="1" t="shared" si="13"/>
        <v>0.18</v>
      </c>
      <c r="L80" s="22">
        <f ca="1" t="shared" si="14"/>
        <v>49</v>
      </c>
      <c r="M80" s="23">
        <f ca="1" t="shared" si="15"/>
        <v>0</v>
      </c>
      <c r="N80" s="24">
        <f ca="1" t="shared" si="16"/>
        <v>0</v>
      </c>
      <c r="O80" s="25">
        <f ca="1">IF(L80&gt;=100,[2]Skema!H$28,0)</f>
        <v>0</v>
      </c>
      <c r="P80" s="13">
        <f ca="1">(P$1*P$2)*'Form Rekap'!K80</f>
        <v>0.72</v>
      </c>
      <c r="Q80" s="13">
        <f ca="1">(P$1*Q$2)*'Form Rekap'!L80</f>
        <v>0.54</v>
      </c>
      <c r="R80" s="13">
        <f>(P$1*R$2)*'Form Rekap'!M80</f>
        <v>0.114640675777234</v>
      </c>
      <c r="S80" s="13">
        <f ca="1" t="shared" si="17"/>
        <v>0.343660168944309</v>
      </c>
      <c r="T80" s="22">
        <f ca="1" t="shared" si="18"/>
        <v>38</v>
      </c>
      <c r="U80" s="23">
        <f ca="1" t="shared" si="19"/>
        <v>0</v>
      </c>
      <c r="V80" s="24">
        <f ca="1" t="shared" si="20"/>
        <v>0</v>
      </c>
      <c r="W80" s="25">
        <f ca="1">IF(T80&gt;=100,[2]Skema!H$26,0)</f>
        <v>0</v>
      </c>
      <c r="X80" s="27">
        <f ca="1" t="shared" si="21"/>
        <v>0</v>
      </c>
      <c r="Y80" s="23">
        <f ca="1" t="shared" si="22"/>
        <v>0.523660168944309</v>
      </c>
      <c r="Z80" s="22">
        <f ca="1" t="shared" si="23"/>
        <v>51</v>
      </c>
      <c r="AA80" s="23">
        <f ca="1" t="shared" si="24"/>
        <v>0</v>
      </c>
      <c r="AB80" s="24">
        <f ca="1" t="shared" si="25"/>
        <v>0</v>
      </c>
      <c r="AC80" s="25">
        <f ca="1">IF(Z80&gt;=100,[2]Skema!H$22,0)</f>
        <v>0</v>
      </c>
    </row>
    <row r="81" spans="2:29">
      <c r="B81" s="11">
        <v>76</v>
      </c>
      <c r="C81" s="30">
        <v>730208</v>
      </c>
      <c r="D81" s="31" t="s">
        <v>474</v>
      </c>
      <c r="E81" s="31">
        <v>7302082006</v>
      </c>
      <c r="F81" s="31" t="s">
        <v>478</v>
      </c>
      <c r="G81" s="13">
        <f>(G$1*G$2)*'Form Rekap'!G81</f>
        <v>0.32</v>
      </c>
      <c r="H81" s="13">
        <f ca="1">(G$1*H$2)*'Form Rekap'!H81</f>
        <v>0.24</v>
      </c>
      <c r="I81" s="13">
        <f>(G$1*I$2)*'Form Rekap'!I81</f>
        <v>0.24</v>
      </c>
      <c r="J81" s="13">
        <f>(G$1*J$2)*'Form Rekap'!J81</f>
        <v>0</v>
      </c>
      <c r="K81" s="13">
        <f ca="1" t="shared" si="13"/>
        <v>0.2</v>
      </c>
      <c r="L81" s="22">
        <f ca="1" t="shared" si="14"/>
        <v>38</v>
      </c>
      <c r="M81" s="23">
        <f ca="1" t="shared" si="15"/>
        <v>0</v>
      </c>
      <c r="N81" s="24">
        <f ca="1" t="shared" si="16"/>
        <v>0</v>
      </c>
      <c r="O81" s="25">
        <f ca="1">IF(L81&gt;=100,[2]Skema!H$28,0)</f>
        <v>0</v>
      </c>
      <c r="P81" s="13">
        <f ca="1">(P$1*P$2)*'Form Rekap'!K81</f>
        <v>0.504</v>
      </c>
      <c r="Q81" s="13">
        <f ca="1">(P$1*Q$2)*'Form Rekap'!L81</f>
        <v>0.252</v>
      </c>
      <c r="R81" s="13">
        <f>(P$1*R$2)*'Form Rekap'!M81</f>
        <v>0.64564968139348</v>
      </c>
      <c r="S81" s="13">
        <f ca="1" t="shared" si="17"/>
        <v>0.35041242034837</v>
      </c>
      <c r="T81" s="22">
        <f ca="1" t="shared" si="18"/>
        <v>34</v>
      </c>
      <c r="U81" s="23">
        <f ca="1" t="shared" si="19"/>
        <v>0</v>
      </c>
      <c r="V81" s="24">
        <f ca="1" t="shared" si="20"/>
        <v>0</v>
      </c>
      <c r="W81" s="25">
        <f ca="1">IF(T81&gt;=100,[2]Skema!H$26,0)</f>
        <v>0</v>
      </c>
      <c r="X81" s="27">
        <f ca="1" t="shared" si="21"/>
        <v>0</v>
      </c>
      <c r="Y81" s="23">
        <f ca="1" t="shared" si="22"/>
        <v>0.55041242034837</v>
      </c>
      <c r="Z81" s="22">
        <f ca="1" t="shared" si="23"/>
        <v>39</v>
      </c>
      <c r="AA81" s="23">
        <f ca="1" t="shared" si="24"/>
        <v>0</v>
      </c>
      <c r="AB81" s="24">
        <f ca="1" t="shared" si="25"/>
        <v>0</v>
      </c>
      <c r="AC81" s="25">
        <f ca="1">IF(Z81&gt;=100,[2]Skema!H$22,0)</f>
        <v>0</v>
      </c>
    </row>
    <row r="82" spans="2:29">
      <c r="B82" s="11">
        <v>77</v>
      </c>
      <c r="C82" s="30">
        <v>730208</v>
      </c>
      <c r="D82" s="31" t="s">
        <v>474</v>
      </c>
      <c r="E82" s="31">
        <v>7302082007</v>
      </c>
      <c r="F82" s="31" t="s">
        <v>479</v>
      </c>
      <c r="G82" s="13">
        <f>(G$1*G$2)*'Form Rekap'!G82</f>
        <v>0.32</v>
      </c>
      <c r="H82" s="13">
        <f ca="1">(G$1*H$2)*'Form Rekap'!H82</f>
        <v>0.36</v>
      </c>
      <c r="I82" s="13">
        <f>(G$1*I$2)*'Form Rekap'!I82</f>
        <v>0.08</v>
      </c>
      <c r="J82" s="13">
        <f>(G$1*J$2)*'Form Rekap'!J82</f>
        <v>0.12</v>
      </c>
      <c r="K82" s="13">
        <f ca="1" t="shared" si="13"/>
        <v>0.22</v>
      </c>
      <c r="L82" s="22">
        <f ca="1" t="shared" si="14"/>
        <v>33</v>
      </c>
      <c r="M82" s="23">
        <f ca="1" t="shared" si="15"/>
        <v>0</v>
      </c>
      <c r="N82" s="24">
        <f ca="1" t="shared" si="16"/>
        <v>0</v>
      </c>
      <c r="O82" s="25">
        <f ca="1">IF(L82&gt;=100,[2]Skema!H$28,0)</f>
        <v>0</v>
      </c>
      <c r="P82" s="13">
        <f ca="1">(P$1*P$2)*'Form Rekap'!K82</f>
        <v>0.396</v>
      </c>
      <c r="Q82" s="13">
        <f ca="1">(P$1*Q$2)*'Form Rekap'!L82</f>
        <v>0.684</v>
      </c>
      <c r="R82" s="13">
        <f>(P$1*R$2)*'Form Rekap'!M82</f>
        <v>0.546926007032876</v>
      </c>
      <c r="S82" s="13">
        <f ca="1" t="shared" si="17"/>
        <v>0.406731501758219</v>
      </c>
      <c r="T82" s="22">
        <f ca="1" t="shared" si="18"/>
        <v>15</v>
      </c>
      <c r="U82" s="23">
        <f ca="1" t="shared" si="19"/>
        <v>0.406731501758219</v>
      </c>
      <c r="V82" s="24">
        <f ca="1" t="shared" si="20"/>
        <v>149268263.809747</v>
      </c>
      <c r="W82" s="25">
        <f ca="1">IF(T82&gt;=100,[2]Skema!H$26,0)</f>
        <v>0</v>
      </c>
      <c r="X82" s="27">
        <f ca="1" t="shared" si="21"/>
        <v>149268263.809747</v>
      </c>
      <c r="Y82" s="23">
        <f ca="1" t="shared" si="22"/>
        <v>0.626731501758219</v>
      </c>
      <c r="Z82" s="22">
        <f ca="1" t="shared" si="23"/>
        <v>15</v>
      </c>
      <c r="AA82" s="23">
        <f ca="1" t="shared" si="24"/>
        <v>0.626731501758219</v>
      </c>
      <c r="AB82" s="24">
        <f ca="1" t="shared" si="25"/>
        <v>263185651.890655</v>
      </c>
      <c r="AC82" s="25">
        <f ca="1">IF(Z82&gt;=100,[2]Skema!H$22,0)</f>
        <v>0</v>
      </c>
    </row>
    <row r="83" spans="2:29">
      <c r="B83" s="11">
        <v>78</v>
      </c>
      <c r="C83" s="30">
        <v>730208</v>
      </c>
      <c r="D83" s="31" t="s">
        <v>474</v>
      </c>
      <c r="E83" s="31">
        <v>7302082008</v>
      </c>
      <c r="F83" s="31" t="s">
        <v>480</v>
      </c>
      <c r="G83" s="13">
        <f>(G$1*G$2)*'Form Rekap'!G83</f>
        <v>0.32</v>
      </c>
      <c r="H83" s="13">
        <f ca="1">(G$1*H$2)*'Form Rekap'!H83</f>
        <v>0.24</v>
      </c>
      <c r="I83" s="13">
        <f>(G$1*I$2)*'Form Rekap'!I83</f>
        <v>0.16</v>
      </c>
      <c r="J83" s="13">
        <f>(G$1*J$2)*'Form Rekap'!J83</f>
        <v>0.12</v>
      </c>
      <c r="K83" s="13">
        <f ca="1" t="shared" si="13"/>
        <v>0.21</v>
      </c>
      <c r="L83" s="22">
        <f ca="1" t="shared" si="14"/>
        <v>36</v>
      </c>
      <c r="M83" s="23">
        <f ca="1" t="shared" si="15"/>
        <v>0</v>
      </c>
      <c r="N83" s="24">
        <f ca="1" t="shared" si="16"/>
        <v>0</v>
      </c>
      <c r="O83" s="25">
        <f ca="1">IF(L83&gt;=100,[2]Skema!H$28,0)</f>
        <v>0</v>
      </c>
      <c r="P83" s="13">
        <f ca="1">(P$1*P$2)*'Form Rekap'!K83</f>
        <v>0.324</v>
      </c>
      <c r="Q83" s="13">
        <f ca="1">(P$1*Q$2)*'Form Rekap'!L83</f>
        <v>0.144</v>
      </c>
      <c r="R83" s="13">
        <f>(P$1*R$2)*'Form Rekap'!M83</f>
        <v>0.782713668743368</v>
      </c>
      <c r="S83" s="13">
        <f ca="1" t="shared" si="17"/>
        <v>0.312678417185842</v>
      </c>
      <c r="T83" s="22">
        <f ca="1" t="shared" si="18"/>
        <v>54</v>
      </c>
      <c r="U83" s="23">
        <f ca="1" t="shared" si="19"/>
        <v>0</v>
      </c>
      <c r="V83" s="24">
        <f ca="1" t="shared" si="20"/>
        <v>0</v>
      </c>
      <c r="W83" s="25">
        <f ca="1">IF(T83&gt;=100,[2]Skema!H$26,0)</f>
        <v>0</v>
      </c>
      <c r="X83" s="27">
        <f ca="1" t="shared" si="21"/>
        <v>0</v>
      </c>
      <c r="Y83" s="23">
        <f ca="1" t="shared" si="22"/>
        <v>0.522678417185842</v>
      </c>
      <c r="Z83" s="22">
        <f ca="1" t="shared" si="23"/>
        <v>52</v>
      </c>
      <c r="AA83" s="23">
        <f ca="1" t="shared" si="24"/>
        <v>0</v>
      </c>
      <c r="AB83" s="24">
        <f ca="1" t="shared" si="25"/>
        <v>0</v>
      </c>
      <c r="AC83" s="25">
        <f ca="1">IF(Z83&gt;=100,[2]Skema!H$22,0)</f>
        <v>0</v>
      </c>
    </row>
    <row r="84" spans="2:29">
      <c r="B84" s="11">
        <v>79</v>
      </c>
      <c r="C84" s="30">
        <v>730208</v>
      </c>
      <c r="D84" s="31" t="s">
        <v>474</v>
      </c>
      <c r="E84" s="31">
        <v>7302082009</v>
      </c>
      <c r="F84" s="31" t="s">
        <v>481</v>
      </c>
      <c r="G84" s="13">
        <f>(G$1*G$2)*'Form Rekap'!G84</f>
        <v>0.32</v>
      </c>
      <c r="H84" s="13">
        <f ca="1">(G$1*H$2)*'Form Rekap'!H84</f>
        <v>0.24</v>
      </c>
      <c r="I84" s="13">
        <f>(G$1*I$2)*'Form Rekap'!I84</f>
        <v>0.24</v>
      </c>
      <c r="J84" s="13">
        <f>(G$1*J$2)*'Form Rekap'!J84</f>
        <v>0.24</v>
      </c>
      <c r="K84" s="13">
        <f ca="1" t="shared" si="13"/>
        <v>0.26</v>
      </c>
      <c r="L84" s="22">
        <f ca="1" t="shared" si="14"/>
        <v>15</v>
      </c>
      <c r="M84" s="23">
        <f ca="1" t="shared" si="15"/>
        <v>0.26</v>
      </c>
      <c r="N84" s="24">
        <f ca="1" t="shared" si="16"/>
        <v>196811171.843874</v>
      </c>
      <c r="O84" s="25">
        <f ca="1">IF(L84&gt;=100,[2]Skema!H$28,0)</f>
        <v>0</v>
      </c>
      <c r="P84" s="13">
        <f ca="1">(P$1*P$2)*'Form Rekap'!K84</f>
        <v>0.036</v>
      </c>
      <c r="Q84" s="13">
        <f ca="1">(P$1*Q$2)*'Form Rekap'!L84</f>
        <v>0.108</v>
      </c>
      <c r="R84" s="13">
        <f>(P$1*R$2)*'Form Rekap'!M84</f>
        <v>0.524200927751921</v>
      </c>
      <c r="S84" s="13">
        <f ca="1" t="shared" si="17"/>
        <v>0.16705023193798</v>
      </c>
      <c r="T84" s="22">
        <f ca="1" t="shared" si="18"/>
        <v>103</v>
      </c>
      <c r="U84" s="23">
        <f ca="1" t="shared" si="19"/>
        <v>0</v>
      </c>
      <c r="V84" s="24">
        <f ca="1" t="shared" si="20"/>
        <v>0</v>
      </c>
      <c r="W84" s="25">
        <f ca="1">IF(T84&gt;=100,[2]Skema!H$26,0)</f>
        <v>-58484039.58</v>
      </c>
      <c r="X84" s="27">
        <f ca="1" t="shared" si="21"/>
        <v>196811171.843874</v>
      </c>
      <c r="Y84" s="23">
        <f ca="1" t="shared" si="22"/>
        <v>0.42705023193798</v>
      </c>
      <c r="Z84" s="22">
        <f ca="1" t="shared" si="23"/>
        <v>77</v>
      </c>
      <c r="AA84" s="23">
        <f ca="1" t="shared" si="24"/>
        <v>0</v>
      </c>
      <c r="AB84" s="24">
        <f ca="1" t="shared" si="25"/>
        <v>0</v>
      </c>
      <c r="AC84" s="25">
        <f ca="1">IF(Z84&gt;=100,[2]Skema!H$22,0)</f>
        <v>0</v>
      </c>
    </row>
    <row r="85" spans="2:29">
      <c r="B85" s="11">
        <v>80</v>
      </c>
      <c r="C85" s="30">
        <v>730208</v>
      </c>
      <c r="D85" s="31" t="s">
        <v>474</v>
      </c>
      <c r="E85" s="31">
        <v>7302082010</v>
      </c>
      <c r="F85" s="31" t="s">
        <v>482</v>
      </c>
      <c r="G85" s="13">
        <f>(G$1*G$2)*'Form Rekap'!G85</f>
        <v>0.16</v>
      </c>
      <c r="H85" s="13">
        <f ca="1">(G$1*H$2)*'Form Rekap'!H85</f>
        <v>0.24</v>
      </c>
      <c r="I85" s="13">
        <f>(G$1*I$2)*'Form Rekap'!I85</f>
        <v>0.32</v>
      </c>
      <c r="J85" s="13">
        <f>(G$1*J$2)*'Form Rekap'!J85</f>
        <v>0.24</v>
      </c>
      <c r="K85" s="13">
        <f ca="1" t="shared" si="13"/>
        <v>0.24</v>
      </c>
      <c r="L85" s="22">
        <f ca="1" t="shared" si="14"/>
        <v>22</v>
      </c>
      <c r="M85" s="23">
        <f ca="1" t="shared" si="15"/>
        <v>0</v>
      </c>
      <c r="N85" s="24">
        <f ca="1" t="shared" si="16"/>
        <v>0</v>
      </c>
      <c r="O85" s="25">
        <f ca="1">IF(L85&gt;=100,[2]Skema!H$28,0)</f>
        <v>0</v>
      </c>
      <c r="P85" s="13">
        <f ca="1">(P$1*P$2)*'Form Rekap'!K85</f>
        <v>0.072</v>
      </c>
      <c r="Q85" s="13">
        <f ca="1">(P$1*Q$2)*'Form Rekap'!L85</f>
        <v>0.432</v>
      </c>
      <c r="R85" s="13">
        <f>(P$1*R$2)*'Form Rekap'!M85</f>
        <v>0.760184847611787</v>
      </c>
      <c r="S85" s="13">
        <f ca="1" t="shared" si="17"/>
        <v>0.316046211902947</v>
      </c>
      <c r="T85" s="22">
        <f ca="1" t="shared" si="18"/>
        <v>51</v>
      </c>
      <c r="U85" s="23">
        <f ca="1" t="shared" si="19"/>
        <v>0</v>
      </c>
      <c r="V85" s="24">
        <f ca="1" t="shared" si="20"/>
        <v>0</v>
      </c>
      <c r="W85" s="25">
        <f ca="1">IF(T85&gt;=100,[2]Skema!H$26,0)</f>
        <v>0</v>
      </c>
      <c r="X85" s="27">
        <f ca="1" t="shared" si="21"/>
        <v>0</v>
      </c>
      <c r="Y85" s="23">
        <f ca="1" t="shared" si="22"/>
        <v>0.556046211902947</v>
      </c>
      <c r="Z85" s="22">
        <f ca="1" t="shared" si="23"/>
        <v>31</v>
      </c>
      <c r="AA85" s="23">
        <f ca="1" t="shared" si="24"/>
        <v>0</v>
      </c>
      <c r="AB85" s="24">
        <f ca="1" t="shared" si="25"/>
        <v>0</v>
      </c>
      <c r="AC85" s="25">
        <f ca="1">IF(Z85&gt;=100,[2]Skema!H$22,0)</f>
        <v>0</v>
      </c>
    </row>
    <row r="86" spans="2:29">
      <c r="B86" s="11">
        <v>81</v>
      </c>
      <c r="C86" s="30">
        <v>730208</v>
      </c>
      <c r="D86" s="31" t="s">
        <v>474</v>
      </c>
      <c r="E86" s="31">
        <v>7302082011</v>
      </c>
      <c r="F86" s="31" t="s">
        <v>483</v>
      </c>
      <c r="G86" s="13">
        <f>(G$1*G$2)*'Form Rekap'!G86</f>
        <v>0.32</v>
      </c>
      <c r="H86" s="13">
        <f ca="1">(G$1*H$2)*'Form Rekap'!H86</f>
        <v>0.12</v>
      </c>
      <c r="I86" s="13">
        <f>(G$1*I$2)*'Form Rekap'!I86</f>
        <v>0.24</v>
      </c>
      <c r="J86" s="13">
        <f>(G$1*J$2)*'Form Rekap'!J86</f>
        <v>0.36</v>
      </c>
      <c r="K86" s="13">
        <f ca="1" t="shared" si="13"/>
        <v>0.26</v>
      </c>
      <c r="L86" s="22">
        <f ca="1" t="shared" si="14"/>
        <v>15</v>
      </c>
      <c r="M86" s="23">
        <f ca="1" t="shared" si="15"/>
        <v>0.26</v>
      </c>
      <c r="N86" s="24">
        <f ca="1" t="shared" si="16"/>
        <v>196811171.843874</v>
      </c>
      <c r="O86" s="25">
        <f ca="1">IF(L86&gt;=100,[2]Skema!H$28,0)</f>
        <v>0</v>
      </c>
      <c r="P86" s="13">
        <f ca="1">(P$1*P$2)*'Form Rekap'!K86</f>
        <v>0.216</v>
      </c>
      <c r="Q86" s="13">
        <f ca="1">(P$1*Q$2)*'Form Rekap'!L86</f>
        <v>0.468</v>
      </c>
      <c r="R86" s="13">
        <f>(P$1*R$2)*'Form Rekap'!M86</f>
        <v>0.676921160386642</v>
      </c>
      <c r="S86" s="13">
        <f ca="1" t="shared" si="17"/>
        <v>0.340230290096661</v>
      </c>
      <c r="T86" s="22">
        <f ca="1" t="shared" si="18"/>
        <v>39</v>
      </c>
      <c r="U86" s="23">
        <f ca="1" t="shared" si="19"/>
        <v>0</v>
      </c>
      <c r="V86" s="24">
        <f ca="1" t="shared" si="20"/>
        <v>0</v>
      </c>
      <c r="W86" s="25">
        <f ca="1">IF(T86&gt;=100,[2]Skema!H$26,0)</f>
        <v>0</v>
      </c>
      <c r="X86" s="27">
        <f ca="1" t="shared" si="21"/>
        <v>196811171.843874</v>
      </c>
      <c r="Y86" s="23">
        <f ca="1" t="shared" si="22"/>
        <v>0.600230290096661</v>
      </c>
      <c r="Z86" s="22">
        <f ca="1" t="shared" si="23"/>
        <v>20</v>
      </c>
      <c r="AA86" s="23">
        <f ca="1" t="shared" si="24"/>
        <v>0</v>
      </c>
      <c r="AB86" s="24">
        <f ca="1" t="shared" si="25"/>
        <v>0</v>
      </c>
      <c r="AC86" s="25">
        <f ca="1">IF(Z86&gt;=100,[2]Skema!H$22,0)</f>
        <v>0</v>
      </c>
    </row>
    <row r="87" spans="2:29">
      <c r="B87" s="11">
        <v>82</v>
      </c>
      <c r="C87" s="30">
        <v>730208</v>
      </c>
      <c r="D87" s="31" t="s">
        <v>474</v>
      </c>
      <c r="E87" s="31">
        <v>7302082012</v>
      </c>
      <c r="F87" s="31" t="s">
        <v>484</v>
      </c>
      <c r="G87" s="13">
        <f>(G$1*G$2)*'Form Rekap'!G87</f>
        <v>0.32</v>
      </c>
      <c r="H87" s="13">
        <f ca="1">(G$1*H$2)*'Form Rekap'!H87</f>
        <v>0.24</v>
      </c>
      <c r="I87" s="13">
        <f>(G$1*I$2)*'Form Rekap'!I87</f>
        <v>0.32</v>
      </c>
      <c r="J87" s="13">
        <f>(G$1*J$2)*'Form Rekap'!J87</f>
        <v>0.24</v>
      </c>
      <c r="K87" s="13">
        <f ca="1" t="shared" si="13"/>
        <v>0.28</v>
      </c>
      <c r="L87" s="22">
        <f ca="1" t="shared" si="14"/>
        <v>10</v>
      </c>
      <c r="M87" s="23">
        <f ca="1" t="shared" si="15"/>
        <v>0.28</v>
      </c>
      <c r="N87" s="24">
        <f ca="1" t="shared" si="16"/>
        <v>211950492.754941</v>
      </c>
      <c r="O87" s="25">
        <f ca="1">IF(L87&gt;=100,[2]Skema!H$28,0)</f>
        <v>0</v>
      </c>
      <c r="P87" s="13">
        <f ca="1">(P$1*P$2)*'Form Rekap'!K87</f>
        <v>0.072</v>
      </c>
      <c r="Q87" s="13">
        <f ca="1">(P$1*Q$2)*'Form Rekap'!L87</f>
        <v>0.468</v>
      </c>
      <c r="R87" s="13">
        <f>(P$1*R$2)*'Form Rekap'!M87</f>
        <v>0.666576096328641</v>
      </c>
      <c r="S87" s="13">
        <f ca="1" t="shared" si="17"/>
        <v>0.30164402408216</v>
      </c>
      <c r="T87" s="22">
        <f ca="1" t="shared" si="18"/>
        <v>59</v>
      </c>
      <c r="U87" s="23">
        <f ca="1" t="shared" si="19"/>
        <v>0</v>
      </c>
      <c r="V87" s="24">
        <f ca="1" t="shared" si="20"/>
        <v>0</v>
      </c>
      <c r="W87" s="25">
        <f ca="1">IF(T87&gt;=100,[2]Skema!H$26,0)</f>
        <v>0</v>
      </c>
      <c r="X87" s="27">
        <f ca="1" t="shared" si="21"/>
        <v>211950492.754941</v>
      </c>
      <c r="Y87" s="23">
        <f ca="1" t="shared" si="22"/>
        <v>0.58164402408216</v>
      </c>
      <c r="Z87" s="22">
        <f ca="1" t="shared" si="23"/>
        <v>22</v>
      </c>
      <c r="AA87" s="23">
        <f ca="1" t="shared" si="24"/>
        <v>0</v>
      </c>
      <c r="AB87" s="24">
        <f ca="1" t="shared" si="25"/>
        <v>0</v>
      </c>
      <c r="AC87" s="25">
        <f ca="1">IF(Z87&gt;=100,[2]Skema!H$22,0)</f>
        <v>0</v>
      </c>
    </row>
    <row r="88" spans="2:29">
      <c r="B88" s="11">
        <v>83</v>
      </c>
      <c r="C88" s="30">
        <v>730208</v>
      </c>
      <c r="D88" s="31" t="s">
        <v>474</v>
      </c>
      <c r="E88" s="31">
        <v>7302082013</v>
      </c>
      <c r="F88" s="31" t="s">
        <v>485</v>
      </c>
      <c r="G88" s="13">
        <f>(G$1*G$2)*'Form Rekap'!G88</f>
        <v>0.32</v>
      </c>
      <c r="H88" s="13">
        <f ca="1">(G$1*H$2)*'Form Rekap'!H88</f>
        <v>0.24</v>
      </c>
      <c r="I88" s="13">
        <f>(G$1*I$2)*'Form Rekap'!I88</f>
        <v>0.08</v>
      </c>
      <c r="J88" s="13">
        <f>(G$1*J$2)*'Form Rekap'!J88</f>
        <v>0.24</v>
      </c>
      <c r="K88" s="13">
        <f ca="1" t="shared" si="13"/>
        <v>0.22</v>
      </c>
      <c r="L88" s="22">
        <f ca="1" t="shared" si="14"/>
        <v>33</v>
      </c>
      <c r="M88" s="23">
        <f ca="1" t="shared" si="15"/>
        <v>0</v>
      </c>
      <c r="N88" s="24">
        <f ca="1" t="shared" si="16"/>
        <v>0</v>
      </c>
      <c r="O88" s="25">
        <f ca="1">IF(L88&gt;=100,[2]Skema!H$28,0)</f>
        <v>0</v>
      </c>
      <c r="P88" s="13">
        <f ca="1">(P$1*P$2)*'Form Rekap'!K88</f>
        <v>0.072</v>
      </c>
      <c r="Q88" s="13">
        <f ca="1">(P$1*Q$2)*'Form Rekap'!L88</f>
        <v>0.072</v>
      </c>
      <c r="R88" s="13">
        <f>(P$1*R$2)*'Form Rekap'!M88</f>
        <v>0.88079052414522</v>
      </c>
      <c r="S88" s="13">
        <f ca="1" t="shared" si="17"/>
        <v>0.256197631036305</v>
      </c>
      <c r="T88" s="22">
        <f ca="1" t="shared" si="18"/>
        <v>81</v>
      </c>
      <c r="U88" s="23">
        <f ca="1" t="shared" si="19"/>
        <v>0</v>
      </c>
      <c r="V88" s="24">
        <f ca="1" t="shared" si="20"/>
        <v>0</v>
      </c>
      <c r="W88" s="25">
        <f ca="1">IF(T88&gt;=100,[2]Skema!H$26,0)</f>
        <v>0</v>
      </c>
      <c r="X88" s="27">
        <f ca="1" t="shared" si="21"/>
        <v>0</v>
      </c>
      <c r="Y88" s="23">
        <f ca="1" t="shared" si="22"/>
        <v>0.476197631036305</v>
      </c>
      <c r="Z88" s="22">
        <f ca="1" t="shared" si="23"/>
        <v>65</v>
      </c>
      <c r="AA88" s="23">
        <f ca="1" t="shared" si="24"/>
        <v>0</v>
      </c>
      <c r="AB88" s="24">
        <f ca="1" t="shared" si="25"/>
        <v>0</v>
      </c>
      <c r="AC88" s="25">
        <f ca="1">IF(Z88&gt;=100,[2]Skema!H$22,0)</f>
        <v>0</v>
      </c>
    </row>
    <row r="89" spans="2:29">
      <c r="B89" s="11">
        <v>84</v>
      </c>
      <c r="C89" s="30">
        <v>730209</v>
      </c>
      <c r="D89" s="31" t="s">
        <v>486</v>
      </c>
      <c r="E89" s="31">
        <v>7302092002</v>
      </c>
      <c r="F89" s="31" t="s">
        <v>487</v>
      </c>
      <c r="G89" s="13">
        <f>(G$1*G$2)*'Form Rekap'!G89</f>
        <v>0.32</v>
      </c>
      <c r="H89" s="13">
        <f ca="1">(G$1*H$2)*'Form Rekap'!H89</f>
        <v>0.24</v>
      </c>
      <c r="I89" s="13">
        <f>(G$1*I$2)*'Form Rekap'!I89</f>
        <v>0.24</v>
      </c>
      <c r="J89" s="13">
        <f>(G$1*J$2)*'Form Rekap'!J89</f>
        <v>0.24</v>
      </c>
      <c r="K89" s="13">
        <f ca="1" t="shared" si="13"/>
        <v>0.26</v>
      </c>
      <c r="L89" s="22">
        <f ca="1" t="shared" si="14"/>
        <v>15</v>
      </c>
      <c r="M89" s="23">
        <f ca="1" t="shared" si="15"/>
        <v>0.26</v>
      </c>
      <c r="N89" s="24">
        <f ca="1" t="shared" si="16"/>
        <v>196811171.843874</v>
      </c>
      <c r="O89" s="25">
        <f ca="1">IF(L89&gt;=100,[2]Skema!H$28,0)</f>
        <v>0</v>
      </c>
      <c r="P89" s="13">
        <f ca="1">(P$1*P$2)*'Form Rekap'!K89</f>
        <v>0.108</v>
      </c>
      <c r="Q89" s="13">
        <f ca="1">(P$1*Q$2)*'Form Rekap'!L89</f>
        <v>0.612</v>
      </c>
      <c r="R89" s="13">
        <f>(P$1*R$2)*'Form Rekap'!M89</f>
        <v>0.311403152261231</v>
      </c>
      <c r="S89" s="13">
        <f ca="1" t="shared" si="17"/>
        <v>0.257850788065308</v>
      </c>
      <c r="T89" s="22">
        <f ca="1" t="shared" si="18"/>
        <v>80</v>
      </c>
      <c r="U89" s="23">
        <f ca="1" t="shared" si="19"/>
        <v>0</v>
      </c>
      <c r="V89" s="24">
        <f ca="1" t="shared" si="20"/>
        <v>0</v>
      </c>
      <c r="W89" s="25">
        <f ca="1">IF(T89&gt;=100,[2]Skema!H$26,0)</f>
        <v>0</v>
      </c>
      <c r="X89" s="27">
        <f ca="1" t="shared" si="21"/>
        <v>196811171.843874</v>
      </c>
      <c r="Y89" s="23">
        <f ca="1" t="shared" si="22"/>
        <v>0.517850788065308</v>
      </c>
      <c r="Z89" s="22">
        <f ca="1" t="shared" si="23"/>
        <v>55</v>
      </c>
      <c r="AA89" s="23">
        <f ca="1" t="shared" si="24"/>
        <v>0</v>
      </c>
      <c r="AB89" s="24">
        <f ca="1" t="shared" si="25"/>
        <v>0</v>
      </c>
      <c r="AC89" s="25">
        <f ca="1">IF(Z89&gt;=100,[2]Skema!H$22,0)</f>
        <v>0</v>
      </c>
    </row>
    <row r="90" spans="2:29">
      <c r="B90" s="11">
        <v>85</v>
      </c>
      <c r="C90" s="30">
        <v>730209</v>
      </c>
      <c r="D90" s="31" t="s">
        <v>486</v>
      </c>
      <c r="E90" s="31">
        <v>7302092003</v>
      </c>
      <c r="F90" s="31" t="s">
        <v>488</v>
      </c>
      <c r="G90" s="13">
        <f>(G$1*G$2)*'Form Rekap'!G90</f>
        <v>0.32</v>
      </c>
      <c r="H90" s="13">
        <f ca="1">(G$1*H$2)*'Form Rekap'!H90</f>
        <v>0.24</v>
      </c>
      <c r="I90" s="13">
        <f>(G$1*I$2)*'Form Rekap'!I90</f>
        <v>0.08</v>
      </c>
      <c r="J90" s="13">
        <f>(G$1*J$2)*'Form Rekap'!J90</f>
        <v>0.48</v>
      </c>
      <c r="K90" s="13">
        <f ca="1" t="shared" si="13"/>
        <v>0.28</v>
      </c>
      <c r="L90" s="22">
        <f ca="1" t="shared" si="14"/>
        <v>10</v>
      </c>
      <c r="M90" s="23">
        <f ca="1" t="shared" si="15"/>
        <v>0.28</v>
      </c>
      <c r="N90" s="24">
        <f ca="1" t="shared" si="16"/>
        <v>211950492.754941</v>
      </c>
      <c r="O90" s="25">
        <f ca="1">IF(L90&gt;=100,[2]Skema!H$28,0)</f>
        <v>0</v>
      </c>
      <c r="P90" s="13">
        <f ca="1">(P$1*P$2)*'Form Rekap'!K90</f>
        <v>0.612</v>
      </c>
      <c r="Q90" s="13">
        <f ca="1">(P$1*Q$2)*'Form Rekap'!L90</f>
        <v>0.648</v>
      </c>
      <c r="R90" s="13">
        <f>(P$1*R$2)*'Form Rekap'!M90</f>
        <v>0.290524581699881</v>
      </c>
      <c r="S90" s="13">
        <f ca="1" t="shared" si="17"/>
        <v>0.38763114542497</v>
      </c>
      <c r="T90" s="22">
        <f ca="1" t="shared" si="18"/>
        <v>25</v>
      </c>
      <c r="U90" s="23">
        <f ca="1" t="shared" si="19"/>
        <v>0</v>
      </c>
      <c r="V90" s="24">
        <f ca="1" t="shared" si="20"/>
        <v>0</v>
      </c>
      <c r="W90" s="25">
        <f ca="1">IF(T90&gt;=100,[2]Skema!H$26,0)</f>
        <v>0</v>
      </c>
      <c r="X90" s="27">
        <f ca="1" t="shared" si="21"/>
        <v>211950492.754941</v>
      </c>
      <c r="Y90" s="23">
        <f ca="1" t="shared" si="22"/>
        <v>0.66763114542497</v>
      </c>
      <c r="Z90" s="22">
        <f ca="1" t="shared" si="23"/>
        <v>10</v>
      </c>
      <c r="AA90" s="23">
        <f ca="1" t="shared" si="24"/>
        <v>0.66763114542497</v>
      </c>
      <c r="AB90" s="24">
        <f ca="1" t="shared" si="25"/>
        <v>280360788.851749</v>
      </c>
      <c r="AC90" s="25">
        <f ca="1">IF(Z90&gt;=100,[2]Skema!H$22,0)</f>
        <v>0</v>
      </c>
    </row>
    <row r="91" spans="2:29">
      <c r="B91" s="11">
        <v>86</v>
      </c>
      <c r="C91" s="30">
        <v>730209</v>
      </c>
      <c r="D91" s="31" t="s">
        <v>486</v>
      </c>
      <c r="E91" s="31">
        <v>7302092004</v>
      </c>
      <c r="F91" s="31" t="s">
        <v>489</v>
      </c>
      <c r="G91" s="13">
        <f>(G$1*G$2)*'Form Rekap'!G91</f>
        <v>0.16</v>
      </c>
      <c r="H91" s="13">
        <f ca="1">(G$1*H$2)*'Form Rekap'!H91</f>
        <v>0.36</v>
      </c>
      <c r="I91" s="13">
        <f>(G$1*I$2)*'Form Rekap'!I91</f>
        <v>0.08</v>
      </c>
      <c r="J91" s="13">
        <f>(G$1*J$2)*'Form Rekap'!J91</f>
        <v>0.24</v>
      </c>
      <c r="K91" s="13">
        <f ca="1" t="shared" si="13"/>
        <v>0.21</v>
      </c>
      <c r="L91" s="22">
        <f ca="1" t="shared" si="14"/>
        <v>36</v>
      </c>
      <c r="M91" s="23">
        <f ca="1" t="shared" si="15"/>
        <v>0</v>
      </c>
      <c r="N91" s="24">
        <f ca="1" t="shared" si="16"/>
        <v>0</v>
      </c>
      <c r="O91" s="25">
        <f ca="1">IF(L91&gt;=100,[2]Skema!H$28,0)</f>
        <v>0</v>
      </c>
      <c r="P91" s="13">
        <f ca="1">(P$1*P$2)*'Form Rekap'!K91</f>
        <v>0.576</v>
      </c>
      <c r="Q91" s="13">
        <f ca="1">(P$1*Q$2)*'Form Rekap'!L91</f>
        <v>0.144</v>
      </c>
      <c r="R91" s="13">
        <f>(P$1*R$2)*'Form Rekap'!M91</f>
        <v>0.283987601003869</v>
      </c>
      <c r="S91" s="13">
        <f ca="1" t="shared" si="17"/>
        <v>0.250996900250967</v>
      </c>
      <c r="T91" s="22">
        <f ca="1" t="shared" si="18"/>
        <v>86</v>
      </c>
      <c r="U91" s="23">
        <f ca="1" t="shared" si="19"/>
        <v>0</v>
      </c>
      <c r="V91" s="24">
        <f ca="1" t="shared" si="20"/>
        <v>0</v>
      </c>
      <c r="W91" s="25">
        <f ca="1">IF(T91&gt;=100,[2]Skema!H$26,0)</f>
        <v>0</v>
      </c>
      <c r="X91" s="27">
        <f ca="1" t="shared" si="21"/>
        <v>0</v>
      </c>
      <c r="Y91" s="23">
        <f ca="1" t="shared" si="22"/>
        <v>0.460996900250967</v>
      </c>
      <c r="Z91" s="22">
        <f ca="1" t="shared" si="23"/>
        <v>67</v>
      </c>
      <c r="AA91" s="23">
        <f ca="1" t="shared" si="24"/>
        <v>0</v>
      </c>
      <c r="AB91" s="24">
        <f ca="1" t="shared" si="25"/>
        <v>0</v>
      </c>
      <c r="AC91" s="25">
        <f ca="1">IF(Z91&gt;=100,[2]Skema!H$22,0)</f>
        <v>0</v>
      </c>
    </row>
    <row r="92" spans="2:29">
      <c r="B92" s="11">
        <v>87</v>
      </c>
      <c r="C92" s="30">
        <v>730209</v>
      </c>
      <c r="D92" s="31" t="s">
        <v>486</v>
      </c>
      <c r="E92" s="31">
        <v>7302092005</v>
      </c>
      <c r="F92" s="31" t="s">
        <v>490</v>
      </c>
      <c r="G92" s="13">
        <f>(G$1*G$2)*'Form Rekap'!G92</f>
        <v>0.32</v>
      </c>
      <c r="H92" s="13">
        <f ca="1">(G$1*H$2)*'Form Rekap'!H92</f>
        <v>0.24</v>
      </c>
      <c r="I92" s="13">
        <f>(G$1*I$2)*'Form Rekap'!I92</f>
        <v>0.08</v>
      </c>
      <c r="J92" s="13">
        <f>(G$1*J$2)*'Form Rekap'!J92</f>
        <v>0.48</v>
      </c>
      <c r="K92" s="13">
        <f ca="1" t="shared" si="13"/>
        <v>0.28</v>
      </c>
      <c r="L92" s="22">
        <f ca="1" t="shared" si="14"/>
        <v>10</v>
      </c>
      <c r="M92" s="23">
        <f ca="1" t="shared" si="15"/>
        <v>0.28</v>
      </c>
      <c r="N92" s="24">
        <f ca="1" t="shared" si="16"/>
        <v>211950492.754941</v>
      </c>
      <c r="O92" s="25">
        <f ca="1">IF(L92&gt;=100,[2]Skema!H$28,0)</f>
        <v>0</v>
      </c>
      <c r="P92" s="13">
        <f ca="1">(P$1*P$2)*'Form Rekap'!K92</f>
        <v>0.396</v>
      </c>
      <c r="Q92" s="13">
        <f ca="1">(P$1*Q$2)*'Form Rekap'!L92</f>
        <v>0.576</v>
      </c>
      <c r="R92" s="13">
        <f>(P$1*R$2)*'Form Rekap'!M92</f>
        <v>0.598566348701407</v>
      </c>
      <c r="S92" s="13">
        <f ca="1" t="shared" si="17"/>
        <v>0.392641587175352</v>
      </c>
      <c r="T92" s="22">
        <f ca="1" t="shared" si="18"/>
        <v>23</v>
      </c>
      <c r="U92" s="23">
        <f ca="1" t="shared" si="19"/>
        <v>0</v>
      </c>
      <c r="V92" s="24">
        <f ca="1" t="shared" si="20"/>
        <v>0</v>
      </c>
      <c r="W92" s="25">
        <f ca="1">IF(T92&gt;=100,[2]Skema!H$26,0)</f>
        <v>0</v>
      </c>
      <c r="X92" s="27">
        <f ca="1" t="shared" si="21"/>
        <v>211950492.754941</v>
      </c>
      <c r="Y92" s="23">
        <f ca="1" t="shared" si="22"/>
        <v>0.672641587175352</v>
      </c>
      <c r="Z92" s="22">
        <f ca="1" t="shared" si="23"/>
        <v>7</v>
      </c>
      <c r="AA92" s="23">
        <f ca="1" t="shared" si="24"/>
        <v>0.672641587175352</v>
      </c>
      <c r="AB92" s="24">
        <f ca="1" t="shared" si="25"/>
        <v>282464841.982372</v>
      </c>
      <c r="AC92" s="25">
        <f ca="1">IF(Z92&gt;=100,[2]Skema!H$22,0)</f>
        <v>0</v>
      </c>
    </row>
    <row r="93" spans="2:29">
      <c r="B93" s="11">
        <v>88</v>
      </c>
      <c r="C93" s="30">
        <v>730209</v>
      </c>
      <c r="D93" s="31" t="s">
        <v>486</v>
      </c>
      <c r="E93" s="31">
        <v>7302092006</v>
      </c>
      <c r="F93" s="31" t="s">
        <v>491</v>
      </c>
      <c r="G93" s="13">
        <f>(G$1*G$2)*'Form Rekap'!G93</f>
        <v>0.24</v>
      </c>
      <c r="H93" s="13">
        <f ca="1">(G$1*H$2)*'Form Rekap'!H93</f>
        <v>0.24</v>
      </c>
      <c r="I93" s="13">
        <f>(G$1*I$2)*'Form Rekap'!I93</f>
        <v>0.24</v>
      </c>
      <c r="J93" s="13">
        <f>(G$1*J$2)*'Form Rekap'!J93</f>
        <v>0.36</v>
      </c>
      <c r="K93" s="13">
        <f ca="1" t="shared" si="13"/>
        <v>0.27</v>
      </c>
      <c r="L93" s="22">
        <f ca="1" t="shared" si="14"/>
        <v>13</v>
      </c>
      <c r="M93" s="23">
        <f ca="1" t="shared" si="15"/>
        <v>0.27</v>
      </c>
      <c r="N93" s="24">
        <f ca="1" t="shared" si="16"/>
        <v>204380832.299407</v>
      </c>
      <c r="O93" s="25">
        <f ca="1">IF(L93&gt;=100,[2]Skema!H$28,0)</f>
        <v>0</v>
      </c>
      <c r="P93" s="13">
        <f ca="1">(P$1*P$2)*'Form Rekap'!K93</f>
        <v>0.72</v>
      </c>
      <c r="Q93" s="13">
        <f ca="1">(P$1*Q$2)*'Form Rekap'!L93</f>
        <v>0</v>
      </c>
      <c r="R93" s="13">
        <f>(P$1*R$2)*'Form Rekap'!M93</f>
        <v>0.443377264092942</v>
      </c>
      <c r="S93" s="13">
        <f ca="1" t="shared" si="17"/>
        <v>0.290844316023235</v>
      </c>
      <c r="T93" s="22">
        <f ca="1" t="shared" si="18"/>
        <v>65</v>
      </c>
      <c r="U93" s="23">
        <f ca="1" t="shared" si="19"/>
        <v>0</v>
      </c>
      <c r="V93" s="24">
        <f ca="1" t="shared" si="20"/>
        <v>0</v>
      </c>
      <c r="W93" s="25">
        <f ca="1">IF(T93&gt;=100,[2]Skema!H$26,0)</f>
        <v>0</v>
      </c>
      <c r="X93" s="27">
        <f ca="1" t="shared" si="21"/>
        <v>204380832.299407</v>
      </c>
      <c r="Y93" s="23">
        <f ca="1" t="shared" si="22"/>
        <v>0.560844316023235</v>
      </c>
      <c r="Z93" s="22">
        <f ca="1" t="shared" si="23"/>
        <v>30</v>
      </c>
      <c r="AA93" s="23">
        <f ca="1" t="shared" si="24"/>
        <v>0</v>
      </c>
      <c r="AB93" s="24">
        <f ca="1" t="shared" si="25"/>
        <v>0</v>
      </c>
      <c r="AC93" s="25">
        <f ca="1">IF(Z93&gt;=100,[2]Skema!H$22,0)</f>
        <v>0</v>
      </c>
    </row>
    <row r="94" spans="2:29">
      <c r="B94" s="11">
        <v>89</v>
      </c>
      <c r="C94" s="30">
        <v>730209</v>
      </c>
      <c r="D94" s="31" t="s">
        <v>486</v>
      </c>
      <c r="E94" s="31">
        <v>7302092007</v>
      </c>
      <c r="F94" s="31" t="s">
        <v>492</v>
      </c>
      <c r="G94" s="13">
        <f>(G$1*G$2)*'Form Rekap'!G94</f>
        <v>0.32</v>
      </c>
      <c r="H94" s="13">
        <f ca="1">(G$1*H$2)*'Form Rekap'!H94</f>
        <v>0.24</v>
      </c>
      <c r="I94" s="13">
        <f>(G$1*I$2)*'Form Rekap'!I94</f>
        <v>0.24</v>
      </c>
      <c r="J94" s="13">
        <f>(G$1*J$2)*'Form Rekap'!J94</f>
        <v>0.48</v>
      </c>
      <c r="K94" s="13">
        <f ca="1" t="shared" si="13"/>
        <v>0.32</v>
      </c>
      <c r="L94" s="22">
        <f ca="1" t="shared" si="14"/>
        <v>4</v>
      </c>
      <c r="M94" s="23">
        <f ca="1" t="shared" si="15"/>
        <v>0.32</v>
      </c>
      <c r="N94" s="24">
        <f ca="1" t="shared" si="16"/>
        <v>242229134.577075</v>
      </c>
      <c r="O94" s="25">
        <f ca="1">IF(L94&gt;=100,[2]Skema!H$28,0)</f>
        <v>0</v>
      </c>
      <c r="P94" s="13">
        <f ca="1">(P$1*P$2)*'Form Rekap'!K94</f>
        <v>0.684</v>
      </c>
      <c r="Q94" s="13">
        <f ca="1">(P$1*Q$2)*'Form Rekap'!L94</f>
        <v>0.036</v>
      </c>
      <c r="R94" s="13">
        <f>(P$1*R$2)*'Form Rekap'!M94</f>
        <v>0.612918240215109</v>
      </c>
      <c r="S94" s="13">
        <f ca="1" t="shared" si="17"/>
        <v>0.333229560053777</v>
      </c>
      <c r="T94" s="22">
        <f ca="1" t="shared" si="18"/>
        <v>43</v>
      </c>
      <c r="U94" s="23">
        <f ca="1" t="shared" si="19"/>
        <v>0</v>
      </c>
      <c r="V94" s="24">
        <f ca="1" t="shared" si="20"/>
        <v>0</v>
      </c>
      <c r="W94" s="25">
        <f ca="1">IF(T94&gt;=100,[2]Skema!H$26,0)</f>
        <v>0</v>
      </c>
      <c r="X94" s="27">
        <f ca="1" t="shared" si="21"/>
        <v>242229134.577075</v>
      </c>
      <c r="Y94" s="23">
        <f ca="1" t="shared" si="22"/>
        <v>0.653229560053777</v>
      </c>
      <c r="Z94" s="22">
        <f ca="1" t="shared" si="23"/>
        <v>12</v>
      </c>
      <c r="AA94" s="23">
        <f ca="1" t="shared" si="24"/>
        <v>0.653229560053777</v>
      </c>
      <c r="AB94" s="24">
        <f ca="1" t="shared" si="25"/>
        <v>274313078.431029</v>
      </c>
      <c r="AC94" s="25">
        <f ca="1">IF(Z94&gt;=100,[2]Skema!H$22,0)</f>
        <v>0</v>
      </c>
    </row>
    <row r="95" spans="2:29">
      <c r="B95" s="11">
        <v>90</v>
      </c>
      <c r="C95" s="30">
        <v>730209</v>
      </c>
      <c r="D95" s="31" t="s">
        <v>486</v>
      </c>
      <c r="E95" s="31">
        <v>7302092008</v>
      </c>
      <c r="F95" s="31" t="s">
        <v>493</v>
      </c>
      <c r="G95" s="13">
        <f>(G$1*G$2)*'Form Rekap'!G95</f>
        <v>0.08</v>
      </c>
      <c r="H95" s="13">
        <f ca="1">(G$1*H$2)*'Form Rekap'!H95</f>
        <v>0.24</v>
      </c>
      <c r="I95" s="13">
        <f>(G$1*I$2)*'Form Rekap'!I95</f>
        <v>0.08</v>
      </c>
      <c r="J95" s="13">
        <f>(G$1*J$2)*'Form Rekap'!J95</f>
        <v>0.12</v>
      </c>
      <c r="K95" s="13">
        <f ca="1" t="shared" si="13"/>
        <v>0.13</v>
      </c>
      <c r="L95" s="22">
        <f ca="1" t="shared" si="14"/>
        <v>77</v>
      </c>
      <c r="M95" s="23">
        <f ca="1" t="shared" si="15"/>
        <v>0</v>
      </c>
      <c r="N95" s="24">
        <f ca="1" t="shared" si="16"/>
        <v>0</v>
      </c>
      <c r="O95" s="25">
        <f ca="1">IF(L95&gt;=100,[2]Skema!H$28,0)</f>
        <v>0</v>
      </c>
      <c r="P95" s="13">
        <f ca="1">(P$1*P$2)*'Form Rekap'!K95</f>
        <v>0.432</v>
      </c>
      <c r="Q95" s="13">
        <f ca="1">(P$1*Q$2)*'Form Rekap'!L95</f>
        <v>0.108</v>
      </c>
      <c r="R95" s="13">
        <f>(P$1*R$2)*'Form Rekap'!M95</f>
        <v>0.921809989532432</v>
      </c>
      <c r="S95" s="13">
        <f ca="1" t="shared" si="17"/>
        <v>0.365452497383108</v>
      </c>
      <c r="T95" s="22">
        <f ca="1" t="shared" si="18"/>
        <v>30</v>
      </c>
      <c r="U95" s="23">
        <f ca="1" t="shared" si="19"/>
        <v>0</v>
      </c>
      <c r="V95" s="24">
        <f ca="1" t="shared" si="20"/>
        <v>0</v>
      </c>
      <c r="W95" s="25">
        <f ca="1">IF(T95&gt;=100,[2]Skema!H$26,0)</f>
        <v>0</v>
      </c>
      <c r="X95" s="27">
        <f ca="1" t="shared" si="21"/>
        <v>0</v>
      </c>
      <c r="Y95" s="23">
        <f ca="1" t="shared" si="22"/>
        <v>0.495452497383108</v>
      </c>
      <c r="Z95" s="22">
        <f ca="1" t="shared" si="23"/>
        <v>60</v>
      </c>
      <c r="AA95" s="23">
        <f ca="1" t="shared" si="24"/>
        <v>0</v>
      </c>
      <c r="AB95" s="24">
        <f ca="1" t="shared" si="25"/>
        <v>0</v>
      </c>
      <c r="AC95" s="25">
        <f ca="1">IF(Z95&gt;=100,[2]Skema!H$22,0)</f>
        <v>0</v>
      </c>
    </row>
    <row r="96" spans="2:29">
      <c r="B96" s="11">
        <v>91</v>
      </c>
      <c r="C96" s="30">
        <v>730209</v>
      </c>
      <c r="D96" s="31" t="s">
        <v>486</v>
      </c>
      <c r="E96" s="31">
        <v>7302092009</v>
      </c>
      <c r="F96" s="31" t="s">
        <v>494</v>
      </c>
      <c r="G96" s="13">
        <f>(G$1*G$2)*'Form Rekap'!G96</f>
        <v>0.32</v>
      </c>
      <c r="H96" s="13">
        <f ca="1">(G$1*H$2)*'Form Rekap'!H96</f>
        <v>0.24</v>
      </c>
      <c r="I96" s="13">
        <f>(G$1*I$2)*'Form Rekap'!I96</f>
        <v>0.24</v>
      </c>
      <c r="J96" s="13">
        <f>(G$1*J$2)*'Form Rekap'!J96</f>
        <v>0</v>
      </c>
      <c r="K96" s="13">
        <f ca="1" t="shared" si="13"/>
        <v>0.2</v>
      </c>
      <c r="L96" s="22">
        <f ca="1" t="shared" si="14"/>
        <v>38</v>
      </c>
      <c r="M96" s="23">
        <f ca="1" t="shared" si="15"/>
        <v>0</v>
      </c>
      <c r="N96" s="24">
        <f ca="1" t="shared" si="16"/>
        <v>0</v>
      </c>
      <c r="O96" s="25">
        <f ca="1">IF(L96&gt;=100,[2]Skema!H$28,0)</f>
        <v>0</v>
      </c>
      <c r="P96" s="13">
        <f ca="1">(P$1*P$2)*'Form Rekap'!K96</f>
        <v>0.252</v>
      </c>
      <c r="Q96" s="13">
        <f ca="1">(P$1*Q$2)*'Form Rekap'!L96</f>
        <v>0.288</v>
      </c>
      <c r="R96" s="13">
        <f>(P$1*R$2)*'Form Rekap'!M96</f>
        <v>0.813206353653809</v>
      </c>
      <c r="S96" s="13">
        <f ca="1" t="shared" si="17"/>
        <v>0.338301588413452</v>
      </c>
      <c r="T96" s="22">
        <f ca="1" t="shared" si="18"/>
        <v>41</v>
      </c>
      <c r="U96" s="23">
        <f ca="1" t="shared" si="19"/>
        <v>0</v>
      </c>
      <c r="V96" s="24">
        <f ca="1" t="shared" si="20"/>
        <v>0</v>
      </c>
      <c r="W96" s="25">
        <f ca="1">IF(T96&gt;=100,[2]Skema!H$26,0)</f>
        <v>0</v>
      </c>
      <c r="X96" s="27">
        <f ca="1" t="shared" si="21"/>
        <v>0</v>
      </c>
      <c r="Y96" s="23">
        <f ca="1" t="shared" si="22"/>
        <v>0.538301588413452</v>
      </c>
      <c r="Z96" s="22">
        <f ca="1" t="shared" si="23"/>
        <v>46</v>
      </c>
      <c r="AA96" s="23">
        <f ca="1" t="shared" si="24"/>
        <v>0</v>
      </c>
      <c r="AB96" s="24">
        <f ca="1" t="shared" si="25"/>
        <v>0</v>
      </c>
      <c r="AC96" s="25">
        <f ca="1">IF(Z96&gt;=100,[2]Skema!H$22,0)</f>
        <v>0</v>
      </c>
    </row>
    <row r="97" spans="2:29">
      <c r="B97" s="11">
        <v>92</v>
      </c>
      <c r="C97" s="30">
        <v>730209</v>
      </c>
      <c r="D97" s="31" t="s">
        <v>486</v>
      </c>
      <c r="E97" s="31">
        <v>7302092010</v>
      </c>
      <c r="F97" s="31" t="s">
        <v>495</v>
      </c>
      <c r="G97" s="13">
        <f>(G$1*G$2)*'Form Rekap'!G97</f>
        <v>0.32</v>
      </c>
      <c r="H97" s="13">
        <f ca="1">(G$1*H$2)*'Form Rekap'!H97</f>
        <v>0.24</v>
      </c>
      <c r="I97" s="13">
        <f>(G$1*I$2)*'Form Rekap'!I97</f>
        <v>0.08</v>
      </c>
      <c r="J97" s="13">
        <f>(G$1*J$2)*'Form Rekap'!J97</f>
        <v>0</v>
      </c>
      <c r="K97" s="13">
        <f ca="1" t="shared" si="13"/>
        <v>0.16</v>
      </c>
      <c r="L97" s="22">
        <f ca="1" t="shared" si="14"/>
        <v>57</v>
      </c>
      <c r="M97" s="23">
        <f ca="1" t="shared" si="15"/>
        <v>0</v>
      </c>
      <c r="N97" s="24">
        <f ca="1" t="shared" si="16"/>
        <v>0</v>
      </c>
      <c r="O97" s="25">
        <f ca="1">IF(L97&gt;=100,[2]Skema!H$28,0)</f>
        <v>0</v>
      </c>
      <c r="P97" s="13">
        <f ca="1">(P$1*P$2)*'Form Rekap'!K97</f>
        <v>0.432</v>
      </c>
      <c r="Q97" s="13">
        <f ca="1">(P$1*Q$2)*'Form Rekap'!L97</f>
        <v>0.144</v>
      </c>
      <c r="R97" s="13">
        <f>(P$1*R$2)*'Form Rekap'!M97</f>
        <v>0.367217916754642</v>
      </c>
      <c r="S97" s="13">
        <f ca="1" t="shared" si="17"/>
        <v>0.23580447918866</v>
      </c>
      <c r="T97" s="22">
        <f ca="1" t="shared" si="18"/>
        <v>88</v>
      </c>
      <c r="U97" s="23">
        <f ca="1" t="shared" si="19"/>
        <v>0</v>
      </c>
      <c r="V97" s="24">
        <f ca="1" t="shared" si="20"/>
        <v>0</v>
      </c>
      <c r="W97" s="25">
        <f ca="1">IF(T97&gt;=100,[2]Skema!H$26,0)</f>
        <v>0</v>
      </c>
      <c r="X97" s="27">
        <f ca="1" t="shared" si="21"/>
        <v>0</v>
      </c>
      <c r="Y97" s="23">
        <f ca="1" t="shared" si="22"/>
        <v>0.39580447918866</v>
      </c>
      <c r="Z97" s="22">
        <f ca="1" t="shared" si="23"/>
        <v>84</v>
      </c>
      <c r="AA97" s="23">
        <f ca="1" t="shared" si="24"/>
        <v>0</v>
      </c>
      <c r="AB97" s="24">
        <f ca="1" t="shared" si="25"/>
        <v>0</v>
      </c>
      <c r="AC97" s="25">
        <f ca="1">IF(Z97&gt;=100,[2]Skema!H$22,0)</f>
        <v>0</v>
      </c>
    </row>
    <row r="98" spans="2:29">
      <c r="B98" s="11">
        <v>93</v>
      </c>
      <c r="C98" s="30">
        <v>730209</v>
      </c>
      <c r="D98" s="31" t="s">
        <v>486</v>
      </c>
      <c r="E98" s="31">
        <v>7302092011</v>
      </c>
      <c r="F98" s="31" t="s">
        <v>496</v>
      </c>
      <c r="G98" s="13">
        <f>(G$1*G$2)*'Form Rekap'!G98</f>
        <v>0.32</v>
      </c>
      <c r="H98" s="13">
        <f ca="1">(G$1*H$2)*'Form Rekap'!H98</f>
        <v>0.36</v>
      </c>
      <c r="I98" s="13">
        <f>(G$1*I$2)*'Form Rekap'!I98</f>
        <v>0.32</v>
      </c>
      <c r="J98" s="13">
        <f>(G$1*J$2)*'Form Rekap'!J98</f>
        <v>0</v>
      </c>
      <c r="K98" s="13">
        <f ca="1" t="shared" si="13"/>
        <v>0.25</v>
      </c>
      <c r="L98" s="22">
        <f ca="1" t="shared" si="14"/>
        <v>18</v>
      </c>
      <c r="M98" s="23">
        <f ca="1" t="shared" si="15"/>
        <v>0</v>
      </c>
      <c r="N98" s="24">
        <f ca="1" t="shared" si="16"/>
        <v>0</v>
      </c>
      <c r="O98" s="25">
        <f ca="1">IF(L98&gt;=100,[2]Skema!H$28,0)</f>
        <v>0</v>
      </c>
      <c r="P98" s="13">
        <f ca="1">(P$1*P$2)*'Form Rekap'!K98</f>
        <v>0.036</v>
      </c>
      <c r="Q98" s="13">
        <f ca="1">(P$1*Q$2)*'Form Rekap'!L98</f>
        <v>0.216</v>
      </c>
      <c r="R98" s="13">
        <f>(P$1*R$2)*'Form Rekap'!M98</f>
        <v>0.780206760539067</v>
      </c>
      <c r="S98" s="13">
        <f ca="1" t="shared" si="17"/>
        <v>0.258051690134767</v>
      </c>
      <c r="T98" s="22">
        <f ca="1" t="shared" si="18"/>
        <v>79</v>
      </c>
      <c r="U98" s="23">
        <f ca="1" t="shared" si="19"/>
        <v>0</v>
      </c>
      <c r="V98" s="24">
        <f ca="1" t="shared" si="20"/>
        <v>0</v>
      </c>
      <c r="W98" s="25">
        <f ca="1">IF(T98&gt;=100,[2]Skema!H$26,0)</f>
        <v>0</v>
      </c>
      <c r="X98" s="27">
        <f ca="1" t="shared" si="21"/>
        <v>0</v>
      </c>
      <c r="Y98" s="23">
        <f ca="1" t="shared" si="22"/>
        <v>0.508051690134767</v>
      </c>
      <c r="Z98" s="22">
        <f ca="1" t="shared" si="23"/>
        <v>57</v>
      </c>
      <c r="AA98" s="23">
        <f ca="1" t="shared" si="24"/>
        <v>0</v>
      </c>
      <c r="AB98" s="24">
        <f ca="1" t="shared" si="25"/>
        <v>0</v>
      </c>
      <c r="AC98" s="25">
        <f ca="1">IF(Z98&gt;=100,[2]Skema!H$22,0)</f>
        <v>0</v>
      </c>
    </row>
    <row r="99" spans="2:29">
      <c r="B99" s="11">
        <v>94</v>
      </c>
      <c r="C99" s="30">
        <v>730209</v>
      </c>
      <c r="D99" s="31" t="s">
        <v>486</v>
      </c>
      <c r="E99" s="31">
        <v>7302092012</v>
      </c>
      <c r="F99" s="31" t="s">
        <v>497</v>
      </c>
      <c r="G99" s="13">
        <f>(G$1*G$2)*'Form Rekap'!G99</f>
        <v>0.32</v>
      </c>
      <c r="H99" s="13">
        <f ca="1">(G$1*H$2)*'Form Rekap'!H99</f>
        <v>0.24</v>
      </c>
      <c r="I99" s="13">
        <f>(G$1*I$2)*'Form Rekap'!I99</f>
        <v>0.08</v>
      </c>
      <c r="J99" s="13">
        <f>(G$1*J$2)*'Form Rekap'!J99</f>
        <v>0</v>
      </c>
      <c r="K99" s="13">
        <f ca="1" t="shared" si="13"/>
        <v>0.16</v>
      </c>
      <c r="L99" s="22">
        <f ca="1" t="shared" si="14"/>
        <v>57</v>
      </c>
      <c r="M99" s="23">
        <f ca="1" t="shared" si="15"/>
        <v>0</v>
      </c>
      <c r="N99" s="24">
        <f ca="1" t="shared" si="16"/>
        <v>0</v>
      </c>
      <c r="O99" s="25">
        <f ca="1">IF(L99&gt;=100,[2]Skema!H$28,0)</f>
        <v>0</v>
      </c>
      <c r="P99" s="13">
        <f ca="1">(P$1*P$2)*'Form Rekap'!K99</f>
        <v>0.432</v>
      </c>
      <c r="Q99" s="13">
        <f ca="1">(P$1*Q$2)*'Form Rekap'!L99</f>
        <v>0.54</v>
      </c>
      <c r="R99" s="13">
        <f>(P$1*R$2)*'Form Rekap'!M99</f>
        <v>0.672547342921455</v>
      </c>
      <c r="S99" s="13">
        <f ca="1" t="shared" si="17"/>
        <v>0.411136835730364</v>
      </c>
      <c r="T99" s="22">
        <f ca="1" t="shared" si="18"/>
        <v>14</v>
      </c>
      <c r="U99" s="23">
        <f ca="1" t="shared" si="19"/>
        <v>0.411136835730364</v>
      </c>
      <c r="V99" s="24">
        <f ca="1" t="shared" si="20"/>
        <v>150884997.578047</v>
      </c>
      <c r="W99" s="25">
        <f ca="1">IF(T99&gt;=100,[2]Skema!H$26,0)</f>
        <v>0</v>
      </c>
      <c r="X99" s="27">
        <f ca="1" t="shared" si="21"/>
        <v>150884997.578047</v>
      </c>
      <c r="Y99" s="23">
        <f ca="1" t="shared" si="22"/>
        <v>0.571136835730364</v>
      </c>
      <c r="Z99" s="22">
        <f ca="1" t="shared" si="23"/>
        <v>26</v>
      </c>
      <c r="AA99" s="23">
        <f ca="1" t="shared" si="24"/>
        <v>0</v>
      </c>
      <c r="AB99" s="24">
        <f ca="1" t="shared" si="25"/>
        <v>0</v>
      </c>
      <c r="AC99" s="25">
        <f ca="1">IF(Z99&gt;=100,[2]Skema!H$22,0)</f>
        <v>0</v>
      </c>
    </row>
    <row r="100" spans="2:29">
      <c r="B100" s="11">
        <v>95</v>
      </c>
      <c r="C100" s="30">
        <v>730209</v>
      </c>
      <c r="D100" s="31" t="s">
        <v>486</v>
      </c>
      <c r="E100" s="31">
        <v>7302092013</v>
      </c>
      <c r="F100" s="31" t="s">
        <v>498</v>
      </c>
      <c r="G100" s="13">
        <f>(G$1*G$2)*'Form Rekap'!G100</f>
        <v>0.32</v>
      </c>
      <c r="H100" s="13">
        <f ca="1">(G$1*H$2)*'Form Rekap'!H100</f>
        <v>0.36</v>
      </c>
      <c r="I100" s="13">
        <f>(G$1*I$2)*'Form Rekap'!I100</f>
        <v>0.08</v>
      </c>
      <c r="J100" s="13">
        <f>(G$1*J$2)*'Form Rekap'!J100</f>
        <v>0</v>
      </c>
      <c r="K100" s="13">
        <f ca="1" t="shared" si="13"/>
        <v>0.19</v>
      </c>
      <c r="L100" s="22">
        <f ca="1" t="shared" si="14"/>
        <v>44</v>
      </c>
      <c r="M100" s="23">
        <f ca="1" t="shared" si="15"/>
        <v>0</v>
      </c>
      <c r="N100" s="24">
        <f ca="1" t="shared" si="16"/>
        <v>0</v>
      </c>
      <c r="O100" s="25">
        <f ca="1">IF(L100&gt;=100,[2]Skema!H$28,0)</f>
        <v>0</v>
      </c>
      <c r="P100" s="13">
        <f ca="1">(P$1*P$2)*'Form Rekap'!K100</f>
        <v>0.612</v>
      </c>
      <c r="Q100" s="13">
        <f ca="1">(P$1*Q$2)*'Form Rekap'!L100</f>
        <v>0.144</v>
      </c>
      <c r="R100" s="13">
        <f>(P$1*R$2)*'Form Rekap'!M100</f>
        <v>0.74366755498382</v>
      </c>
      <c r="S100" s="13">
        <f ca="1" t="shared" si="17"/>
        <v>0.374916888745955</v>
      </c>
      <c r="T100" s="22">
        <f ca="1" t="shared" si="18"/>
        <v>28</v>
      </c>
      <c r="U100" s="23">
        <f ca="1" t="shared" si="19"/>
        <v>0</v>
      </c>
      <c r="V100" s="24">
        <f ca="1" t="shared" si="20"/>
        <v>0</v>
      </c>
      <c r="W100" s="25">
        <f ca="1">IF(T100&gt;=100,[2]Skema!H$26,0)</f>
        <v>0</v>
      </c>
      <c r="X100" s="27">
        <f ca="1" t="shared" si="21"/>
        <v>0</v>
      </c>
      <c r="Y100" s="23">
        <f ca="1" t="shared" si="22"/>
        <v>0.564916888745955</v>
      </c>
      <c r="Z100" s="22">
        <f ca="1" t="shared" si="23"/>
        <v>29</v>
      </c>
      <c r="AA100" s="23">
        <f ca="1" t="shared" si="24"/>
        <v>0</v>
      </c>
      <c r="AB100" s="24">
        <f ca="1" t="shared" si="25"/>
        <v>0</v>
      </c>
      <c r="AC100" s="25">
        <f ca="1">IF(Z100&gt;=100,[2]Skema!H$22,0)</f>
        <v>0</v>
      </c>
    </row>
    <row r="101" spans="2:29">
      <c r="B101" s="11">
        <v>96</v>
      </c>
      <c r="C101" s="30">
        <v>730210</v>
      </c>
      <c r="D101" s="31" t="s">
        <v>499</v>
      </c>
      <c r="E101" s="31">
        <v>7302102001</v>
      </c>
      <c r="F101" s="31" t="s">
        <v>49</v>
      </c>
      <c r="G101" s="13">
        <f>(G$1*G$2)*'Form Rekap'!G101</f>
        <v>0.32</v>
      </c>
      <c r="H101" s="13">
        <f ca="1">(G$1*H$2)*'Form Rekap'!H101</f>
        <v>0.24</v>
      </c>
      <c r="I101" s="13">
        <f>(G$1*I$2)*'Form Rekap'!I101</f>
        <v>0.24</v>
      </c>
      <c r="J101" s="13">
        <f>(G$1*J$2)*'Form Rekap'!J101</f>
        <v>0.12</v>
      </c>
      <c r="K101" s="13">
        <f ca="1" t="shared" si="13"/>
        <v>0.23</v>
      </c>
      <c r="L101" s="22">
        <f ca="1" t="shared" si="14"/>
        <v>26</v>
      </c>
      <c r="M101" s="23">
        <f ca="1" t="shared" si="15"/>
        <v>0</v>
      </c>
      <c r="N101" s="24">
        <f ca="1" t="shared" si="16"/>
        <v>0</v>
      </c>
      <c r="O101" s="25">
        <f ca="1">IF(L101&gt;=100,[2]Skema!H$28,0)</f>
        <v>0</v>
      </c>
      <c r="P101" s="13">
        <f ca="1">(P$1*P$2)*'Form Rekap'!K101</f>
        <v>0.648</v>
      </c>
      <c r="Q101" s="13">
        <f ca="1">(P$1*Q$2)*'Form Rekap'!L101</f>
        <v>0.684</v>
      </c>
      <c r="R101" s="13">
        <f>(P$1*R$2)*'Form Rekap'!M101</f>
        <v>0.195019514173492</v>
      </c>
      <c r="S101" s="13">
        <f ca="1" t="shared" si="17"/>
        <v>0.381754878543373</v>
      </c>
      <c r="T101" s="22">
        <f ca="1" t="shared" si="18"/>
        <v>27</v>
      </c>
      <c r="U101" s="23">
        <f ca="1" t="shared" si="19"/>
        <v>0</v>
      </c>
      <c r="V101" s="24">
        <f ca="1" t="shared" si="20"/>
        <v>0</v>
      </c>
      <c r="W101" s="25">
        <f ca="1">IF(T101&gt;=100,[2]Skema!H$26,0)</f>
        <v>0</v>
      </c>
      <c r="X101" s="27">
        <f ca="1" t="shared" si="21"/>
        <v>0</v>
      </c>
      <c r="Y101" s="23">
        <f ca="1" t="shared" si="22"/>
        <v>0.611754878543373</v>
      </c>
      <c r="Z101" s="22">
        <f ca="1" t="shared" si="23"/>
        <v>18</v>
      </c>
      <c r="AA101" s="23">
        <f ca="1" t="shared" si="24"/>
        <v>0</v>
      </c>
      <c r="AB101" s="24">
        <f ca="1" t="shared" si="25"/>
        <v>0</v>
      </c>
      <c r="AC101" s="25">
        <f ca="1">IF(Z101&gt;=100,[2]Skema!H$22,0)</f>
        <v>0</v>
      </c>
    </row>
    <row r="102" spans="2:29">
      <c r="B102" s="11">
        <v>97</v>
      </c>
      <c r="C102" s="30">
        <v>730210</v>
      </c>
      <c r="D102" s="31" t="s">
        <v>499</v>
      </c>
      <c r="E102" s="31">
        <v>7302102003</v>
      </c>
      <c r="F102" s="31" t="s">
        <v>500</v>
      </c>
      <c r="G102" s="13">
        <f>(G$1*G$2)*'Form Rekap'!G102</f>
        <v>0.16</v>
      </c>
      <c r="H102" s="13">
        <f ca="1">(G$1*H$2)*'Form Rekap'!H102</f>
        <v>0.12</v>
      </c>
      <c r="I102" s="13">
        <f>(G$1*I$2)*'Form Rekap'!I102</f>
        <v>0.24</v>
      </c>
      <c r="J102" s="13">
        <f>(G$1*J$2)*'Form Rekap'!J102</f>
        <v>0.24</v>
      </c>
      <c r="K102" s="13">
        <f ca="1" t="shared" si="13"/>
        <v>0.19</v>
      </c>
      <c r="L102" s="22">
        <f ca="1" t="shared" si="14"/>
        <v>44</v>
      </c>
      <c r="M102" s="23">
        <f ca="1" t="shared" si="15"/>
        <v>0</v>
      </c>
      <c r="N102" s="24">
        <f ca="1" t="shared" si="16"/>
        <v>0</v>
      </c>
      <c r="O102" s="25">
        <f ca="1">IF(L102&gt;=100,[2]Skema!H$28,0)</f>
        <v>0</v>
      </c>
      <c r="P102" s="13">
        <f ca="1">(P$1*P$2)*'Form Rekap'!K102</f>
        <v>0.18</v>
      </c>
      <c r="Q102" s="13">
        <f ca="1">(P$1*Q$2)*'Form Rekap'!L102</f>
        <v>0.576</v>
      </c>
      <c r="R102" s="13">
        <f>(P$1*R$2)*'Form Rekap'!M102</f>
        <v>0.692614988426339</v>
      </c>
      <c r="S102" s="13">
        <f ca="1" t="shared" si="17"/>
        <v>0.362153747106585</v>
      </c>
      <c r="T102" s="22">
        <f ca="1" t="shared" si="18"/>
        <v>31</v>
      </c>
      <c r="U102" s="23">
        <f ca="1" t="shared" si="19"/>
        <v>0</v>
      </c>
      <c r="V102" s="24">
        <f ca="1" t="shared" si="20"/>
        <v>0</v>
      </c>
      <c r="W102" s="25">
        <f ca="1">IF(T102&gt;=100,[2]Skema!H$26,0)</f>
        <v>0</v>
      </c>
      <c r="X102" s="27">
        <f ca="1" t="shared" si="21"/>
        <v>0</v>
      </c>
      <c r="Y102" s="23">
        <f ca="1" t="shared" si="22"/>
        <v>0.552153747106585</v>
      </c>
      <c r="Z102" s="22">
        <f ca="1" t="shared" si="23"/>
        <v>36</v>
      </c>
      <c r="AA102" s="23">
        <f ca="1" t="shared" si="24"/>
        <v>0</v>
      </c>
      <c r="AB102" s="24">
        <f ca="1" t="shared" si="25"/>
        <v>0</v>
      </c>
      <c r="AC102" s="25">
        <f ca="1">IF(Z102&gt;=100,[2]Skema!H$22,0)</f>
        <v>0</v>
      </c>
    </row>
    <row r="103" spans="2:29">
      <c r="B103" s="11">
        <v>98</v>
      </c>
      <c r="C103" s="30">
        <v>730210</v>
      </c>
      <c r="D103" s="31" t="s">
        <v>499</v>
      </c>
      <c r="E103" s="31">
        <v>7302102004</v>
      </c>
      <c r="F103" s="31" t="s">
        <v>501</v>
      </c>
      <c r="G103" s="13">
        <f>(G$1*G$2)*'Form Rekap'!G103</f>
        <v>0.08</v>
      </c>
      <c r="H103" s="13">
        <f ca="1">(G$1*H$2)*'Form Rekap'!H103</f>
        <v>0.24</v>
      </c>
      <c r="I103" s="13">
        <f>(G$1*I$2)*'Form Rekap'!I103</f>
        <v>0.24</v>
      </c>
      <c r="J103" s="13">
        <f>(G$1*J$2)*'Form Rekap'!J103</f>
        <v>0.12</v>
      </c>
      <c r="K103" s="13">
        <f ca="1" t="shared" si="13"/>
        <v>0.17</v>
      </c>
      <c r="L103" s="22">
        <f ca="1" t="shared" si="14"/>
        <v>53</v>
      </c>
      <c r="M103" s="23">
        <f ca="1" t="shared" si="15"/>
        <v>0</v>
      </c>
      <c r="N103" s="24">
        <f ca="1" t="shared" si="16"/>
        <v>0</v>
      </c>
      <c r="O103" s="25">
        <f ca="1">IF(L103&gt;=100,[2]Skema!H$28,0)</f>
        <v>0</v>
      </c>
      <c r="P103" s="13">
        <f ca="1">(P$1*P$2)*'Form Rekap'!K103</f>
        <v>0.036</v>
      </c>
      <c r="Q103" s="13">
        <f ca="1">(P$1*Q$2)*'Form Rekap'!L103</f>
        <v>0.036</v>
      </c>
      <c r="R103" s="13">
        <f>(P$1*R$2)*'Form Rekap'!M103</f>
        <v>0.561866902855065</v>
      </c>
      <c r="S103" s="13">
        <f ca="1" t="shared" si="17"/>
        <v>0.158466725713766</v>
      </c>
      <c r="T103" s="22">
        <f ca="1" t="shared" si="18"/>
        <v>107</v>
      </c>
      <c r="U103" s="23">
        <f ca="1" t="shared" si="19"/>
        <v>0</v>
      </c>
      <c r="V103" s="24">
        <f ca="1" t="shared" si="20"/>
        <v>0</v>
      </c>
      <c r="W103" s="25">
        <f ca="1">IF(T103&gt;=100,[2]Skema!H$26,0)</f>
        <v>-58484039.58</v>
      </c>
      <c r="X103" s="27">
        <f ca="1" t="shared" si="21"/>
        <v>0</v>
      </c>
      <c r="Y103" s="23">
        <f ca="1" t="shared" si="22"/>
        <v>0.328466725713766</v>
      </c>
      <c r="Z103" s="22">
        <f ca="1" t="shared" si="23"/>
        <v>102</v>
      </c>
      <c r="AA103" s="23">
        <f ca="1" t="shared" si="24"/>
        <v>0</v>
      </c>
      <c r="AB103" s="24">
        <f ca="1" t="shared" si="25"/>
        <v>0</v>
      </c>
      <c r="AC103" s="25">
        <f ca="1">IF(Z103&gt;=100,[2]Skema!H$22,0)</f>
        <v>-97473399.3</v>
      </c>
    </row>
    <row r="104" spans="2:29">
      <c r="B104" s="11">
        <v>99</v>
      </c>
      <c r="C104" s="30">
        <v>730210</v>
      </c>
      <c r="D104" s="31" t="s">
        <v>499</v>
      </c>
      <c r="E104" s="31">
        <v>7302102005</v>
      </c>
      <c r="F104" s="31" t="s">
        <v>502</v>
      </c>
      <c r="G104" s="13">
        <f>(G$1*G$2)*'Form Rekap'!G104</f>
        <v>0</v>
      </c>
      <c r="H104" s="13">
        <f ca="1">(G$1*H$2)*'Form Rekap'!H104</f>
        <v>0.24</v>
      </c>
      <c r="I104" s="13">
        <f>(G$1*I$2)*'Form Rekap'!I104</f>
        <v>0.24</v>
      </c>
      <c r="J104" s="13">
        <f>(G$1*J$2)*'Form Rekap'!J104</f>
        <v>0</v>
      </c>
      <c r="K104" s="13">
        <f ca="1" t="shared" si="13"/>
        <v>0.12</v>
      </c>
      <c r="L104" s="22">
        <f ca="1" t="shared" si="14"/>
        <v>82</v>
      </c>
      <c r="M104" s="23">
        <f ca="1" t="shared" si="15"/>
        <v>0</v>
      </c>
      <c r="N104" s="24">
        <f ca="1" t="shared" si="16"/>
        <v>0</v>
      </c>
      <c r="O104" s="25">
        <f ca="1">IF(L104&gt;=100,[2]Skema!H$28,0)</f>
        <v>0</v>
      </c>
      <c r="P104" s="13">
        <f ca="1">(P$1*P$2)*'Form Rekap'!K104</f>
        <v>0.396</v>
      </c>
      <c r="Q104" s="13">
        <f ca="1">(P$1*Q$2)*'Form Rekap'!L104</f>
        <v>0.612</v>
      </c>
      <c r="R104" s="13">
        <f>(P$1*R$2)*'Form Rekap'!M104</f>
        <v>0.706370150417667</v>
      </c>
      <c r="S104" s="13">
        <f ca="1" t="shared" si="17"/>
        <v>0.428592537604417</v>
      </c>
      <c r="T104" s="22">
        <f ca="1" t="shared" si="18"/>
        <v>13</v>
      </c>
      <c r="U104" s="23">
        <f ca="1" t="shared" si="19"/>
        <v>0.428592537604417</v>
      </c>
      <c r="V104" s="24">
        <f ca="1" t="shared" si="20"/>
        <v>157291145.862744</v>
      </c>
      <c r="W104" s="25">
        <f ca="1">IF(T104&gt;=100,[2]Skema!H$26,0)</f>
        <v>0</v>
      </c>
      <c r="X104" s="27">
        <f ca="1" t="shared" si="21"/>
        <v>157291145.862744</v>
      </c>
      <c r="Y104" s="23">
        <f ca="1" t="shared" si="22"/>
        <v>0.548592537604417</v>
      </c>
      <c r="Z104" s="22">
        <f ca="1" t="shared" si="23"/>
        <v>40</v>
      </c>
      <c r="AA104" s="23">
        <f ca="1" t="shared" si="24"/>
        <v>0</v>
      </c>
      <c r="AB104" s="24">
        <f ca="1" t="shared" si="25"/>
        <v>0</v>
      </c>
      <c r="AC104" s="25">
        <f ca="1">IF(Z104&gt;=100,[2]Skema!H$22,0)</f>
        <v>0</v>
      </c>
    </row>
    <row r="105" spans="2:29">
      <c r="B105" s="11">
        <v>100</v>
      </c>
      <c r="C105" s="30">
        <v>730210</v>
      </c>
      <c r="D105" s="31" t="s">
        <v>499</v>
      </c>
      <c r="E105" s="31">
        <v>7302102006</v>
      </c>
      <c r="F105" s="31" t="s">
        <v>503</v>
      </c>
      <c r="G105" s="13">
        <f>(G$1*G$2)*'Form Rekap'!G105</f>
        <v>0</v>
      </c>
      <c r="H105" s="13">
        <f ca="1">(G$1*H$2)*'Form Rekap'!H105</f>
        <v>0.24</v>
      </c>
      <c r="I105" s="13">
        <f>(G$1*I$2)*'Form Rekap'!I105</f>
        <v>0.24</v>
      </c>
      <c r="J105" s="13">
        <f>(G$1*J$2)*'Form Rekap'!J105</f>
        <v>0</v>
      </c>
      <c r="K105" s="13">
        <f ca="1" t="shared" si="13"/>
        <v>0.12</v>
      </c>
      <c r="L105" s="22">
        <f ca="1" t="shared" si="14"/>
        <v>82</v>
      </c>
      <c r="M105" s="23">
        <f ca="1" t="shared" si="15"/>
        <v>0</v>
      </c>
      <c r="N105" s="24">
        <f ca="1" t="shared" si="16"/>
        <v>0</v>
      </c>
      <c r="O105" s="25">
        <f ca="1">IF(L105&gt;=100,[2]Skema!H$28,0)</f>
        <v>0</v>
      </c>
      <c r="P105" s="13">
        <f ca="1">(P$1*P$2)*'Form Rekap'!K105</f>
        <v>0.684</v>
      </c>
      <c r="Q105" s="13">
        <f ca="1">(P$1*Q$2)*'Form Rekap'!L105</f>
        <v>0.324</v>
      </c>
      <c r="R105" s="13">
        <f>(P$1*R$2)*'Form Rekap'!M105</f>
        <v>0.257752234796295</v>
      </c>
      <c r="S105" s="13">
        <f ca="1" t="shared" si="17"/>
        <v>0.316438058699074</v>
      </c>
      <c r="T105" s="22">
        <f ca="1" t="shared" si="18"/>
        <v>50</v>
      </c>
      <c r="U105" s="23">
        <f ca="1" t="shared" si="19"/>
        <v>0</v>
      </c>
      <c r="V105" s="24">
        <f ca="1" t="shared" si="20"/>
        <v>0</v>
      </c>
      <c r="W105" s="25">
        <f ca="1">IF(T105&gt;=100,[2]Skema!H$26,0)</f>
        <v>0</v>
      </c>
      <c r="X105" s="27">
        <f ca="1" t="shared" si="21"/>
        <v>0</v>
      </c>
      <c r="Y105" s="23">
        <f ca="1" t="shared" si="22"/>
        <v>0.436438058699074</v>
      </c>
      <c r="Z105" s="22">
        <f ca="1" t="shared" si="23"/>
        <v>73</v>
      </c>
      <c r="AA105" s="23">
        <f ca="1" t="shared" si="24"/>
        <v>0</v>
      </c>
      <c r="AB105" s="24">
        <f ca="1" t="shared" si="25"/>
        <v>0</v>
      </c>
      <c r="AC105" s="25">
        <f ca="1">IF(Z105&gt;=100,[2]Skema!H$22,0)</f>
        <v>0</v>
      </c>
    </row>
    <row r="106" spans="2:29">
      <c r="B106" s="11">
        <v>101</v>
      </c>
      <c r="C106" s="30">
        <v>730210</v>
      </c>
      <c r="D106" s="31" t="s">
        <v>499</v>
      </c>
      <c r="E106" s="31">
        <v>7302102007</v>
      </c>
      <c r="F106" s="31" t="s">
        <v>504</v>
      </c>
      <c r="G106" s="13">
        <f>(G$1*G$2)*'Form Rekap'!G106</f>
        <v>0.08</v>
      </c>
      <c r="H106" s="13">
        <f ca="1">(G$1*H$2)*'Form Rekap'!H106</f>
        <v>0.24</v>
      </c>
      <c r="I106" s="13">
        <f>(G$1*I$2)*'Form Rekap'!I106</f>
        <v>0.08</v>
      </c>
      <c r="J106" s="13">
        <f>(G$1*J$2)*'Form Rekap'!J106</f>
        <v>0.12</v>
      </c>
      <c r="K106" s="13">
        <f ca="1" t="shared" si="13"/>
        <v>0.13</v>
      </c>
      <c r="L106" s="22">
        <f ca="1" t="shared" si="14"/>
        <v>77</v>
      </c>
      <c r="M106" s="23">
        <f ca="1" t="shared" si="15"/>
        <v>0</v>
      </c>
      <c r="N106" s="24">
        <f ca="1" t="shared" si="16"/>
        <v>0</v>
      </c>
      <c r="O106" s="25">
        <f ca="1">IF(L106&gt;=100,[2]Skema!H$28,0)</f>
        <v>0</v>
      </c>
      <c r="P106" s="13">
        <f ca="1">(P$1*P$2)*'Form Rekap'!K106</f>
        <v>0.144</v>
      </c>
      <c r="Q106" s="13">
        <f ca="1">(P$1*Q$2)*'Form Rekap'!L106</f>
        <v>0.468</v>
      </c>
      <c r="R106" s="13">
        <f>(P$1*R$2)*'Form Rekap'!M106</f>
        <v>0.292346541522096</v>
      </c>
      <c r="S106" s="13">
        <f ca="1" t="shared" si="17"/>
        <v>0.226086635380524</v>
      </c>
      <c r="T106" s="22">
        <f ca="1" t="shared" si="18"/>
        <v>93</v>
      </c>
      <c r="U106" s="23">
        <f ca="1" t="shared" si="19"/>
        <v>0</v>
      </c>
      <c r="V106" s="24">
        <f ca="1" t="shared" si="20"/>
        <v>0</v>
      </c>
      <c r="W106" s="25">
        <f ca="1">IF(T106&gt;=100,[2]Skema!H$26,0)</f>
        <v>0</v>
      </c>
      <c r="X106" s="27">
        <f ca="1" t="shared" si="21"/>
        <v>0</v>
      </c>
      <c r="Y106" s="23">
        <f ca="1" t="shared" si="22"/>
        <v>0.356086635380524</v>
      </c>
      <c r="Z106" s="22">
        <f ca="1" t="shared" si="23"/>
        <v>95</v>
      </c>
      <c r="AA106" s="23">
        <f ca="1" t="shared" si="24"/>
        <v>0</v>
      </c>
      <c r="AB106" s="24">
        <f ca="1" t="shared" si="25"/>
        <v>0</v>
      </c>
      <c r="AC106" s="25">
        <f ca="1">IF(Z106&gt;=100,[2]Skema!H$22,0)</f>
        <v>0</v>
      </c>
    </row>
    <row r="107" spans="2:29">
      <c r="B107" s="11">
        <v>102</v>
      </c>
      <c r="C107" s="30">
        <v>730210</v>
      </c>
      <c r="D107" s="31" t="s">
        <v>499</v>
      </c>
      <c r="E107" s="31">
        <v>7302102008</v>
      </c>
      <c r="F107" s="31" t="s">
        <v>505</v>
      </c>
      <c r="G107" s="13">
        <f>(G$1*G$2)*'Form Rekap'!G107</f>
        <v>0</v>
      </c>
      <c r="H107" s="13">
        <f ca="1">(G$1*H$2)*'Form Rekap'!H107</f>
        <v>0.24</v>
      </c>
      <c r="I107" s="13">
        <f>(G$1*I$2)*'Form Rekap'!I107</f>
        <v>0.24</v>
      </c>
      <c r="J107" s="13">
        <f>(G$1*J$2)*'Form Rekap'!J107</f>
        <v>0</v>
      </c>
      <c r="K107" s="13">
        <f ca="1" t="shared" si="13"/>
        <v>0.12</v>
      </c>
      <c r="L107" s="22">
        <f ca="1" t="shared" si="14"/>
        <v>82</v>
      </c>
      <c r="M107" s="23">
        <f ca="1" t="shared" si="15"/>
        <v>0</v>
      </c>
      <c r="N107" s="24">
        <f ca="1" t="shared" si="16"/>
        <v>0</v>
      </c>
      <c r="O107" s="25">
        <f ca="1">IF(L107&gt;=100,[2]Skema!H$28,0)</f>
        <v>0</v>
      </c>
      <c r="P107" s="13">
        <f ca="1">(P$1*P$2)*'Form Rekap'!K107</f>
        <v>0.504</v>
      </c>
      <c r="Q107" s="13">
        <f ca="1">(P$1*Q$2)*'Form Rekap'!L107</f>
        <v>0.684</v>
      </c>
      <c r="R107" s="13">
        <f>(P$1*R$2)*'Form Rekap'!M107</f>
        <v>0.546266682903972</v>
      </c>
      <c r="S107" s="13">
        <f ca="1" t="shared" si="17"/>
        <v>0.433566670725993</v>
      </c>
      <c r="T107" s="22">
        <f ca="1" t="shared" si="18"/>
        <v>10</v>
      </c>
      <c r="U107" s="23">
        <f ca="1" t="shared" si="19"/>
        <v>0.433566670725993</v>
      </c>
      <c r="V107" s="24">
        <f ca="1" t="shared" si="20"/>
        <v>159116625.845992</v>
      </c>
      <c r="W107" s="25">
        <f ca="1">IF(T107&gt;=100,[2]Skema!H$26,0)</f>
        <v>0</v>
      </c>
      <c r="X107" s="27">
        <f ca="1" t="shared" si="21"/>
        <v>159116625.845992</v>
      </c>
      <c r="Y107" s="23">
        <f ca="1" t="shared" si="22"/>
        <v>0.553566670725993</v>
      </c>
      <c r="Z107" s="22">
        <f ca="1" t="shared" si="23"/>
        <v>35</v>
      </c>
      <c r="AA107" s="23">
        <f ca="1" t="shared" si="24"/>
        <v>0</v>
      </c>
      <c r="AB107" s="24">
        <f ca="1" t="shared" si="25"/>
        <v>0</v>
      </c>
      <c r="AC107" s="25">
        <f ca="1">IF(Z107&gt;=100,[2]Skema!H$22,0)</f>
        <v>0</v>
      </c>
    </row>
    <row r="108" spans="2:29">
      <c r="B108" s="11">
        <v>103</v>
      </c>
      <c r="C108" s="30">
        <v>730210</v>
      </c>
      <c r="D108" s="31" t="s">
        <v>499</v>
      </c>
      <c r="E108" s="31">
        <v>7302102009</v>
      </c>
      <c r="F108" s="31" t="s">
        <v>506</v>
      </c>
      <c r="G108" s="13">
        <f>(G$1*G$2)*'Form Rekap'!G108</f>
        <v>0</v>
      </c>
      <c r="H108" s="13">
        <f ca="1">(G$1*H$2)*'Form Rekap'!H108</f>
        <v>0.24</v>
      </c>
      <c r="I108" s="13">
        <f>(G$1*I$2)*'Form Rekap'!I108</f>
        <v>0.24</v>
      </c>
      <c r="J108" s="13">
        <f>(G$1*J$2)*'Form Rekap'!J108</f>
        <v>0</v>
      </c>
      <c r="K108" s="13">
        <f ca="1" t="shared" si="13"/>
        <v>0.12</v>
      </c>
      <c r="L108" s="22">
        <f ca="1" t="shared" si="14"/>
        <v>82</v>
      </c>
      <c r="M108" s="23">
        <f ca="1" t="shared" si="15"/>
        <v>0</v>
      </c>
      <c r="N108" s="24">
        <f ca="1" t="shared" si="16"/>
        <v>0</v>
      </c>
      <c r="O108" s="25">
        <f ca="1">IF(L108&gt;=100,[2]Skema!H$28,0)</f>
        <v>0</v>
      </c>
      <c r="P108" s="13">
        <f ca="1">(P$1*P$2)*'Form Rekap'!K108</f>
        <v>0.288</v>
      </c>
      <c r="Q108" s="13">
        <f ca="1">(P$1*Q$2)*'Form Rekap'!L108</f>
        <v>0.072</v>
      </c>
      <c r="R108" s="13">
        <f>(P$1*R$2)*'Form Rekap'!M108</f>
        <v>0.319912094165617</v>
      </c>
      <c r="S108" s="13">
        <f ca="1" t="shared" si="17"/>
        <v>0.169978023541404</v>
      </c>
      <c r="T108" s="22">
        <f ca="1" t="shared" si="18"/>
        <v>102</v>
      </c>
      <c r="U108" s="23">
        <f ca="1" t="shared" si="19"/>
        <v>0</v>
      </c>
      <c r="V108" s="24">
        <f ca="1" t="shared" si="20"/>
        <v>0</v>
      </c>
      <c r="W108" s="25">
        <f ca="1">IF(T108&gt;=100,[2]Skema!H$26,0)</f>
        <v>-58484039.58</v>
      </c>
      <c r="X108" s="27">
        <f ca="1" t="shared" si="21"/>
        <v>0</v>
      </c>
      <c r="Y108" s="23">
        <f ca="1" t="shared" si="22"/>
        <v>0.289978023541404</v>
      </c>
      <c r="Z108" s="22">
        <f ca="1" t="shared" si="23"/>
        <v>106</v>
      </c>
      <c r="AA108" s="23">
        <f ca="1" t="shared" si="24"/>
        <v>0</v>
      </c>
      <c r="AB108" s="24">
        <f ca="1" t="shared" si="25"/>
        <v>0</v>
      </c>
      <c r="AC108" s="25">
        <f ca="1">IF(Z108&gt;=100,[2]Skema!H$22,0)</f>
        <v>-97473399.3</v>
      </c>
    </row>
    <row r="109" spans="2:29">
      <c r="B109" s="11">
        <v>104</v>
      </c>
      <c r="C109" s="30">
        <v>730210</v>
      </c>
      <c r="D109" s="31" t="s">
        <v>499</v>
      </c>
      <c r="E109" s="31">
        <v>7302102010</v>
      </c>
      <c r="F109" s="31" t="s">
        <v>507</v>
      </c>
      <c r="G109" s="13">
        <f>(G$1*G$2)*'Form Rekap'!G109</f>
        <v>0</v>
      </c>
      <c r="H109" s="13">
        <f ca="1">(G$1*H$2)*'Form Rekap'!H109</f>
        <v>0.24</v>
      </c>
      <c r="I109" s="13">
        <f>(G$1*I$2)*'Form Rekap'!I109</f>
        <v>0.24</v>
      </c>
      <c r="J109" s="13">
        <f>(G$1*J$2)*'Form Rekap'!J109</f>
        <v>0</v>
      </c>
      <c r="K109" s="13">
        <f ca="1" t="shared" si="13"/>
        <v>0.12</v>
      </c>
      <c r="L109" s="22">
        <f ca="1" t="shared" si="14"/>
        <v>82</v>
      </c>
      <c r="M109" s="23">
        <f ca="1" t="shared" si="15"/>
        <v>0</v>
      </c>
      <c r="N109" s="24">
        <f ca="1" t="shared" si="16"/>
        <v>0</v>
      </c>
      <c r="O109" s="25">
        <f ca="1">IF(L109&gt;=100,[2]Skema!H$28,0)</f>
        <v>0</v>
      </c>
      <c r="P109" s="13">
        <f ca="1">(P$1*P$2)*'Form Rekap'!K109</f>
        <v>0.54</v>
      </c>
      <c r="Q109" s="13">
        <f ca="1">(P$1*Q$2)*'Form Rekap'!L109</f>
        <v>0.036</v>
      </c>
      <c r="R109" s="13">
        <f>(P$1*R$2)*'Form Rekap'!M109</f>
        <v>0.3651644407154</v>
      </c>
      <c r="S109" s="13">
        <f ca="1" t="shared" si="17"/>
        <v>0.23529111017885</v>
      </c>
      <c r="T109" s="22">
        <f ca="1" t="shared" si="18"/>
        <v>89</v>
      </c>
      <c r="U109" s="23">
        <f ca="1" t="shared" si="19"/>
        <v>0</v>
      </c>
      <c r="V109" s="24">
        <f ca="1" t="shared" si="20"/>
        <v>0</v>
      </c>
      <c r="W109" s="25">
        <f ca="1">IF(T109&gt;=100,[2]Skema!H$26,0)</f>
        <v>0</v>
      </c>
      <c r="X109" s="27">
        <f ca="1" t="shared" si="21"/>
        <v>0</v>
      </c>
      <c r="Y109" s="23">
        <f ca="1" t="shared" si="22"/>
        <v>0.35529111017885</v>
      </c>
      <c r="Z109" s="22">
        <f ca="1" t="shared" si="23"/>
        <v>96</v>
      </c>
      <c r="AA109" s="23">
        <f ca="1" t="shared" si="24"/>
        <v>0</v>
      </c>
      <c r="AB109" s="24">
        <f ca="1" t="shared" si="25"/>
        <v>0</v>
      </c>
      <c r="AC109" s="25">
        <f ca="1">IF(Z109&gt;=100,[2]Skema!H$22,0)</f>
        <v>0</v>
      </c>
    </row>
    <row r="110" spans="2:29">
      <c r="B110" s="11">
        <v>105</v>
      </c>
      <c r="C110" s="30">
        <v>730210</v>
      </c>
      <c r="D110" s="31" t="s">
        <v>499</v>
      </c>
      <c r="E110" s="31">
        <v>7302102011</v>
      </c>
      <c r="F110" s="31" t="s">
        <v>508</v>
      </c>
      <c r="G110" s="13">
        <f>(G$1*G$2)*'Form Rekap'!G110</f>
        <v>0</v>
      </c>
      <c r="H110" s="13">
        <f ca="1">(G$1*H$2)*'Form Rekap'!H110</f>
        <v>0.24</v>
      </c>
      <c r="I110" s="13">
        <f>(G$1*I$2)*'Form Rekap'!I110</f>
        <v>0.24</v>
      </c>
      <c r="J110" s="13">
        <f>(G$1*J$2)*'Form Rekap'!J110</f>
        <v>0</v>
      </c>
      <c r="K110" s="13">
        <f ca="1" t="shared" si="13"/>
        <v>0.12</v>
      </c>
      <c r="L110" s="22">
        <f ca="1" t="shared" si="14"/>
        <v>82</v>
      </c>
      <c r="M110" s="23">
        <f ca="1" t="shared" si="15"/>
        <v>0</v>
      </c>
      <c r="N110" s="24">
        <f ca="1" t="shared" si="16"/>
        <v>0</v>
      </c>
      <c r="O110" s="25">
        <f ca="1">IF(L110&gt;=100,[2]Skema!H$28,0)</f>
        <v>0</v>
      </c>
      <c r="P110" s="13">
        <f ca="1">(P$1*P$2)*'Form Rekap'!K110</f>
        <v>0.36</v>
      </c>
      <c r="Q110" s="13">
        <f ca="1">(P$1*Q$2)*'Form Rekap'!L110</f>
        <v>0.504</v>
      </c>
      <c r="R110" s="13">
        <f>(P$1*R$2)*'Form Rekap'!M110</f>
        <v>0.211757124029958</v>
      </c>
      <c r="S110" s="13">
        <f ca="1" t="shared" si="17"/>
        <v>0.268939281007489</v>
      </c>
      <c r="T110" s="22">
        <f ca="1" t="shared" si="18"/>
        <v>73</v>
      </c>
      <c r="U110" s="23">
        <f ca="1" t="shared" si="19"/>
        <v>0</v>
      </c>
      <c r="V110" s="24">
        <f ca="1" t="shared" si="20"/>
        <v>0</v>
      </c>
      <c r="W110" s="25">
        <f ca="1">IF(T110&gt;=100,[2]Skema!H$26,0)</f>
        <v>0</v>
      </c>
      <c r="X110" s="27">
        <f ca="1" t="shared" si="21"/>
        <v>0</v>
      </c>
      <c r="Y110" s="23">
        <f ca="1" t="shared" si="22"/>
        <v>0.388939281007489</v>
      </c>
      <c r="Z110" s="22">
        <f ca="1" t="shared" si="23"/>
        <v>87</v>
      </c>
      <c r="AA110" s="23">
        <f ca="1" t="shared" si="24"/>
        <v>0</v>
      </c>
      <c r="AB110" s="24">
        <f ca="1" t="shared" si="25"/>
        <v>0</v>
      </c>
      <c r="AC110" s="25">
        <f ca="1">IF(Z110&gt;=100,[2]Skema!H$22,0)</f>
        <v>0</v>
      </c>
    </row>
    <row r="111" spans="2:29">
      <c r="B111" s="11">
        <v>106</v>
      </c>
      <c r="C111" s="30">
        <v>730210</v>
      </c>
      <c r="D111" s="31" t="s">
        <v>499</v>
      </c>
      <c r="E111" s="31">
        <v>7302102012</v>
      </c>
      <c r="F111" s="31" t="s">
        <v>509</v>
      </c>
      <c r="G111" s="13">
        <f>(G$1*G$2)*'Form Rekap'!G111</f>
        <v>0</v>
      </c>
      <c r="H111" s="13">
        <f ca="1">(G$1*H$2)*'Form Rekap'!H111</f>
        <v>0.24</v>
      </c>
      <c r="I111" s="13">
        <f>(G$1*I$2)*'Form Rekap'!I111</f>
        <v>0.24</v>
      </c>
      <c r="J111" s="13">
        <f>(G$1*J$2)*'Form Rekap'!J111</f>
        <v>0</v>
      </c>
      <c r="K111" s="13">
        <f ca="1" t="shared" si="13"/>
        <v>0.12</v>
      </c>
      <c r="L111" s="22">
        <f ca="1" t="shared" si="14"/>
        <v>82</v>
      </c>
      <c r="M111" s="23">
        <f ca="1" t="shared" si="15"/>
        <v>0</v>
      </c>
      <c r="N111" s="24">
        <f ca="1" t="shared" si="16"/>
        <v>0</v>
      </c>
      <c r="O111" s="25">
        <f ca="1">IF(L111&gt;=100,[2]Skema!H$28,0)</f>
        <v>0</v>
      </c>
      <c r="P111" s="13">
        <f ca="1">(P$1*P$2)*'Form Rekap'!K111</f>
        <v>0.036</v>
      </c>
      <c r="Q111" s="13">
        <f ca="1">(P$1*Q$2)*'Form Rekap'!L111</f>
        <v>0.504</v>
      </c>
      <c r="R111" s="13">
        <f>(P$1*R$2)*'Form Rekap'!M111</f>
        <v>0.704954529116153</v>
      </c>
      <c r="S111" s="13">
        <f ca="1" t="shared" si="17"/>
        <v>0.311238632279038</v>
      </c>
      <c r="T111" s="22">
        <f ca="1" t="shared" si="18"/>
        <v>57</v>
      </c>
      <c r="U111" s="23">
        <f ca="1" t="shared" si="19"/>
        <v>0</v>
      </c>
      <c r="V111" s="24">
        <f ca="1" t="shared" si="20"/>
        <v>0</v>
      </c>
      <c r="W111" s="25">
        <f ca="1">IF(T111&gt;=100,[2]Skema!H$26,0)</f>
        <v>0</v>
      </c>
      <c r="X111" s="27">
        <f ca="1" t="shared" si="21"/>
        <v>0</v>
      </c>
      <c r="Y111" s="23">
        <f ca="1" t="shared" si="22"/>
        <v>0.431238632279038</v>
      </c>
      <c r="Z111" s="22">
        <f ca="1" t="shared" si="23"/>
        <v>74</v>
      </c>
      <c r="AA111" s="23">
        <f ca="1" t="shared" si="24"/>
        <v>0</v>
      </c>
      <c r="AB111" s="24">
        <f ca="1" t="shared" si="25"/>
        <v>0</v>
      </c>
      <c r="AC111" s="25">
        <f ca="1">IF(Z111&gt;=100,[2]Skema!H$22,0)</f>
        <v>0</v>
      </c>
    </row>
    <row r="112" spans="2:29">
      <c r="B112" s="11">
        <v>107</v>
      </c>
      <c r="C112" s="30">
        <v>730210</v>
      </c>
      <c r="D112" s="31" t="s">
        <v>499</v>
      </c>
      <c r="E112" s="31">
        <v>7302102013</v>
      </c>
      <c r="F112" s="31" t="s">
        <v>510</v>
      </c>
      <c r="G112" s="13">
        <f>(G$1*G$2)*'Form Rekap'!G112</f>
        <v>0</v>
      </c>
      <c r="H112" s="13">
        <f ca="1">(G$1*H$2)*'Form Rekap'!H112</f>
        <v>0.12</v>
      </c>
      <c r="I112" s="13">
        <f>(G$1*I$2)*'Form Rekap'!I112</f>
        <v>0.08</v>
      </c>
      <c r="J112" s="13">
        <f>(G$1*J$2)*'Form Rekap'!J112</f>
        <v>0</v>
      </c>
      <c r="K112" s="13">
        <f ca="1" t="shared" si="13"/>
        <v>0.05</v>
      </c>
      <c r="L112" s="22">
        <f ca="1" t="shared" si="14"/>
        <v>108</v>
      </c>
      <c r="M112" s="23">
        <f ca="1" t="shared" si="15"/>
        <v>0</v>
      </c>
      <c r="N112" s="24">
        <f ca="1" t="shared" si="16"/>
        <v>0</v>
      </c>
      <c r="O112" s="25">
        <f ca="1">IF(L112&gt;=100,[2]Skema!H$28,0)</f>
        <v>-38989359.72</v>
      </c>
      <c r="P112" s="13">
        <f ca="1">(P$1*P$2)*'Form Rekap'!K112</f>
        <v>0.288</v>
      </c>
      <c r="Q112" s="13">
        <f ca="1">(P$1*Q$2)*'Form Rekap'!L112</f>
        <v>0.468</v>
      </c>
      <c r="R112" s="13">
        <f>(P$1*R$2)*'Form Rekap'!M112</f>
        <v>0.493005244611198</v>
      </c>
      <c r="S112" s="13">
        <f ca="1" t="shared" si="17"/>
        <v>0.312251311152799</v>
      </c>
      <c r="T112" s="22">
        <f ca="1" t="shared" si="18"/>
        <v>56</v>
      </c>
      <c r="U112" s="23">
        <f ca="1" t="shared" si="19"/>
        <v>0</v>
      </c>
      <c r="V112" s="24">
        <f ca="1" t="shared" si="20"/>
        <v>0</v>
      </c>
      <c r="W112" s="25">
        <f ca="1">IF(T112&gt;=100,[2]Skema!H$26,0)</f>
        <v>0</v>
      </c>
      <c r="X112" s="27">
        <f ca="1" t="shared" si="21"/>
        <v>0</v>
      </c>
      <c r="Y112" s="23">
        <f ca="1" t="shared" si="22"/>
        <v>0.362251311152799</v>
      </c>
      <c r="Z112" s="22">
        <f ca="1" t="shared" si="23"/>
        <v>93</v>
      </c>
      <c r="AA112" s="23">
        <f ca="1" t="shared" si="24"/>
        <v>0</v>
      </c>
      <c r="AB112" s="24">
        <f ca="1" t="shared" si="25"/>
        <v>0</v>
      </c>
      <c r="AC112" s="25">
        <f ca="1">IF(Z112&gt;=100,[2]Skema!H$22,0)</f>
        <v>0</v>
      </c>
    </row>
    <row r="113" spans="2:29">
      <c r="B113" s="11">
        <v>108</v>
      </c>
      <c r="C113" s="30">
        <v>730210</v>
      </c>
      <c r="D113" s="31" t="s">
        <v>499</v>
      </c>
      <c r="E113" s="31">
        <v>7302102014</v>
      </c>
      <c r="F113" s="31" t="s">
        <v>511</v>
      </c>
      <c r="G113" s="13">
        <f>(G$1*G$2)*'Form Rekap'!G113</f>
        <v>0</v>
      </c>
      <c r="H113" s="13">
        <f ca="1">(G$1*H$2)*'Form Rekap'!H113</f>
        <v>0.24</v>
      </c>
      <c r="I113" s="13">
        <f>(G$1*I$2)*'Form Rekap'!I113</f>
        <v>0.24</v>
      </c>
      <c r="J113" s="13">
        <f>(G$1*J$2)*'Form Rekap'!J113</f>
        <v>0</v>
      </c>
      <c r="K113" s="13">
        <f ca="1" t="shared" si="13"/>
        <v>0.12</v>
      </c>
      <c r="L113" s="22">
        <f ca="1" t="shared" si="14"/>
        <v>82</v>
      </c>
      <c r="M113" s="23">
        <f ca="1" t="shared" si="15"/>
        <v>0</v>
      </c>
      <c r="N113" s="24">
        <f ca="1" t="shared" si="16"/>
        <v>0</v>
      </c>
      <c r="O113" s="25">
        <f ca="1">IF(L113&gt;=100,[2]Skema!H$28,0)</f>
        <v>0</v>
      </c>
      <c r="P113" s="13">
        <f ca="1">(P$1*P$2)*'Form Rekap'!K113</f>
        <v>0.072</v>
      </c>
      <c r="Q113" s="13">
        <f ca="1">(P$1*Q$2)*'Form Rekap'!L113</f>
        <v>0.252</v>
      </c>
      <c r="R113" s="13">
        <f>(P$1*R$2)*'Form Rekap'!M113</f>
        <v>0.602188986272239</v>
      </c>
      <c r="S113" s="13">
        <f ca="1" t="shared" si="17"/>
        <v>0.23154724656806</v>
      </c>
      <c r="T113" s="22">
        <f ca="1" t="shared" si="18"/>
        <v>91</v>
      </c>
      <c r="U113" s="23">
        <f ca="1" t="shared" si="19"/>
        <v>0</v>
      </c>
      <c r="V113" s="24">
        <f ca="1" t="shared" si="20"/>
        <v>0</v>
      </c>
      <c r="W113" s="25">
        <f ca="1">IF(T113&gt;=100,[2]Skema!H$26,0)</f>
        <v>0</v>
      </c>
      <c r="X113" s="27">
        <f ca="1" t="shared" si="21"/>
        <v>0</v>
      </c>
      <c r="Y113" s="23">
        <f ca="1" t="shared" si="22"/>
        <v>0.35154724656806</v>
      </c>
      <c r="Z113" s="22">
        <f ca="1" t="shared" si="23"/>
        <v>97</v>
      </c>
      <c r="AA113" s="23">
        <f ca="1" t="shared" si="24"/>
        <v>0</v>
      </c>
      <c r="AB113" s="24">
        <f ca="1" t="shared" si="25"/>
        <v>0</v>
      </c>
      <c r="AC113" s="25">
        <f ca="1">IF(Z113&gt;=100,[2]Skema!H$22,0)</f>
        <v>0</v>
      </c>
    </row>
    <row r="114" spans="2:29">
      <c r="B114" s="11">
        <v>109</v>
      </c>
      <c r="C114" s="30">
        <v>730210</v>
      </c>
      <c r="D114" s="31" t="s">
        <v>499</v>
      </c>
      <c r="E114" s="31">
        <v>7302102015</v>
      </c>
      <c r="F114" s="31" t="s">
        <v>512</v>
      </c>
      <c r="G114" s="13">
        <f>(G$1*G$2)*'Form Rekap'!G114</f>
        <v>0.08</v>
      </c>
      <c r="H114" s="13">
        <f ca="1">(G$1*H$2)*'Form Rekap'!H114</f>
        <v>0.24</v>
      </c>
      <c r="I114" s="13">
        <f>(G$1*I$2)*'Form Rekap'!I114</f>
        <v>0.24</v>
      </c>
      <c r="J114" s="13">
        <f>(G$1*J$2)*'Form Rekap'!J114</f>
        <v>0.12</v>
      </c>
      <c r="K114" s="13">
        <f ca="1" t="shared" si="13"/>
        <v>0.17</v>
      </c>
      <c r="L114" s="22">
        <f ca="1" t="shared" si="14"/>
        <v>53</v>
      </c>
      <c r="M114" s="23">
        <f ca="1" t="shared" si="15"/>
        <v>0</v>
      </c>
      <c r="N114" s="24">
        <f ca="1" t="shared" si="16"/>
        <v>0</v>
      </c>
      <c r="O114" s="25">
        <f ca="1">IF(L114&gt;=100,[2]Skema!H$28,0)</f>
        <v>0</v>
      </c>
      <c r="P114" s="13">
        <f ca="1">(P$1*P$2)*'Form Rekap'!K114</f>
        <v>0.684</v>
      </c>
      <c r="Q114" s="13">
        <f ca="1">(P$1*Q$2)*'Form Rekap'!L114</f>
        <v>0.324</v>
      </c>
      <c r="R114" s="13">
        <f>(P$1*R$2)*'Form Rekap'!M114</f>
        <v>0.463629953704582</v>
      </c>
      <c r="S114" s="13">
        <f ca="1" t="shared" si="17"/>
        <v>0.367907488426146</v>
      </c>
      <c r="T114" s="22">
        <f ca="1" t="shared" si="18"/>
        <v>29</v>
      </c>
      <c r="U114" s="23">
        <f ca="1" t="shared" si="19"/>
        <v>0</v>
      </c>
      <c r="V114" s="24">
        <f ca="1" t="shared" si="20"/>
        <v>0</v>
      </c>
      <c r="W114" s="25">
        <f ca="1">IF(T114&gt;=100,[2]Skema!H$26,0)</f>
        <v>0</v>
      </c>
      <c r="X114" s="27">
        <f ca="1" t="shared" si="21"/>
        <v>0</v>
      </c>
      <c r="Y114" s="23">
        <f ca="1" t="shared" si="22"/>
        <v>0.537907488426146</v>
      </c>
      <c r="Z114" s="22">
        <f ca="1" t="shared" si="23"/>
        <v>47</v>
      </c>
      <c r="AA114" s="23">
        <f ca="1" t="shared" si="24"/>
        <v>0</v>
      </c>
      <c r="AB114" s="24">
        <f ca="1" t="shared" si="25"/>
        <v>0</v>
      </c>
      <c r="AC114" s="25">
        <f ca="1">IF(Z114&gt;=100,[2]Skema!H$22,0)</f>
        <v>0</v>
      </c>
    </row>
    <row r="117" spans="13:28">
      <c r="M117" s="32" t="s">
        <v>303</v>
      </c>
      <c r="N117" s="3">
        <f ca="1">SMALL($N$6:$N$114,COUNTIF($N$6:$N$114,0)+1)</f>
        <v>196811171.843874</v>
      </c>
      <c r="V117" s="3">
        <f ca="1">SMALL($V$6:$V$114,COUNTIF($V$6:$V$114,0)+1)</f>
        <v>149268263.809747</v>
      </c>
      <c r="X117" s="3">
        <f ca="1">SMALL($X$6:$X$114,COUNTIF($X$6:$X$114,0)+1)</f>
        <v>149268263.809747</v>
      </c>
      <c r="AB117" s="3">
        <f ca="1">SMALL($AB$6:$AB$114,COUNTIF($AB$6:$AB$114,0)+1)</f>
        <v>263185651.890655</v>
      </c>
    </row>
    <row r="118" spans="13:28">
      <c r="M118" s="32" t="s">
        <v>304</v>
      </c>
      <c r="N118" s="3">
        <f ca="1">MAX(N6:N114)</f>
        <v>264938115.943676</v>
      </c>
      <c r="V118" s="3">
        <f ca="1">MAX(V6:V114)</f>
        <v>204977669.809737</v>
      </c>
      <c r="X118" s="3">
        <f ca="1">MAX(X6:X114)</f>
        <v>264938115.943676</v>
      </c>
      <c r="AB118" s="3">
        <f ca="1">MAX(AB6:AB114)</f>
        <v>322089115.408798</v>
      </c>
    </row>
    <row r="119" spans="13:28">
      <c r="M119" s="32" t="s">
        <v>305</v>
      </c>
      <c r="N119" s="3">
        <f ca="1">AVERAGEIF(N$6:N$114,"&gt;0")</f>
        <v>225308717.088235</v>
      </c>
      <c r="V119" s="3">
        <f ca="1">AVERAGEIF(V$6:V$114,"&gt;0")</f>
        <v>170462472</v>
      </c>
      <c r="X119" s="3">
        <f ca="1">AVERAGEIF(X$6:X$114,"&gt;0")</f>
        <v>199599539.703125</v>
      </c>
      <c r="AB119" s="3">
        <f ca="1">AVERAGEIF(AB$6:AB$114,"&gt;0")</f>
        <v>284104120</v>
      </c>
    </row>
  </sheetData>
  <conditionalFormatting sqref="Z6:Z114">
    <cfRule type="duplicateValues" dxfId="1"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Master</vt:lpstr>
      <vt:lpstr>PaguADD2025</vt:lpstr>
      <vt:lpstr>Skema</vt:lpstr>
      <vt:lpstr>SimulasiADD2025</vt:lpstr>
      <vt:lpstr>Matriks Indikator</vt:lpstr>
      <vt:lpstr>Form Input</vt:lpstr>
      <vt:lpstr>Form Rekap</vt:lpstr>
      <vt:lpstr>Form Perhitungan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Sumyati</cp:lastModifiedBy>
  <dcterms:created xsi:type="dcterms:W3CDTF">2024-11-07T06:04:00Z</dcterms:created>
  <dcterms:modified xsi:type="dcterms:W3CDTF">2024-11-11T04:01:09Z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E490247FD1D1424F86E676059297D0DE_12</vt:lpwstr>
  </property>
  <property fmtid="{D5CDD505-2E9C-101B-9397-08002B2CF9AE}" pid="3" name="KSOProductBuildVer">
    <vt:lpwstr>1033-12.2.0.18607</vt:lpwstr>
  </property>
</Properties>
</file>